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90" yWindow="2625" windowWidth="19815" windowHeight="8400" tabRatio="657"/>
  </bookViews>
  <sheets>
    <sheet name="ŠKODA SUPERB" sheetId="11" r:id="rId1"/>
    <sheet name="Insurance" sheetId="15" state="hidden" r:id="rId2"/>
    <sheet name="0 Depr" sheetId="16" state="hidden" r:id="rId3"/>
    <sheet name="Rto Indu" sheetId="18" state="hidden" r:id="rId4"/>
    <sheet name="Rto Corp" sheetId="19" state="hidden" r:id="rId5"/>
    <sheet name="SAIPL" sheetId="23" state="hidden" r:id="rId6"/>
  </sheets>
  <definedNames>
    <definedName name="_xlnm.Print_Area" localSheetId="0">'ŠKODA SUPERB'!$A$3:$K$45</definedName>
  </definedNames>
  <calcPr calcId="125725"/>
</workbook>
</file>

<file path=xl/calcChain.xml><?xml version="1.0" encoding="utf-8"?>
<calcChain xmlns="http://schemas.openxmlformats.org/spreadsheetml/2006/main">
  <c r="D18" i="11"/>
  <c r="D17"/>
  <c r="I17" s="1"/>
  <c r="H17"/>
  <c r="H18"/>
  <c r="I18" l="1"/>
  <c r="F21" i="19" l="1"/>
  <c r="F20"/>
  <c r="F19"/>
  <c r="F17"/>
  <c r="F16"/>
  <c r="F15"/>
  <c r="F14"/>
  <c r="F11"/>
  <c r="F10"/>
  <c r="F9"/>
  <c r="F7"/>
  <c r="F6"/>
  <c r="F5"/>
  <c r="F4"/>
  <c r="F21" i="18"/>
  <c r="F20"/>
  <c r="F19"/>
  <c r="F17"/>
  <c r="F16"/>
  <c r="F15"/>
  <c r="F14"/>
  <c r="F11"/>
  <c r="F10"/>
  <c r="F9"/>
  <c r="F7"/>
  <c r="F6"/>
  <c r="F5"/>
  <c r="F4"/>
  <c r="G26" i="23"/>
  <c r="G27" s="1"/>
  <c r="G30" s="1"/>
  <c r="C21" i="15"/>
  <c r="D21" s="1"/>
  <c r="C20"/>
  <c r="D20" s="1"/>
  <c r="E20" s="1"/>
  <c r="F20" s="1"/>
  <c r="E26" i="23"/>
  <c r="E27" s="1"/>
  <c r="E30" s="1"/>
  <c r="C19" i="15"/>
  <c r="D19" s="1"/>
  <c r="F26" i="23"/>
  <c r="F27"/>
  <c r="F30" s="1"/>
  <c r="C17" i="15"/>
  <c r="C16"/>
  <c r="D16" s="1"/>
  <c r="D26" i="23"/>
  <c r="D27"/>
  <c r="C15" i="15"/>
  <c r="C26" i="23"/>
  <c r="C27"/>
  <c r="C14" i="15"/>
  <c r="G11" i="23"/>
  <c r="G12" s="1"/>
  <c r="G15" s="1"/>
  <c r="C11" i="15"/>
  <c r="D11" s="1"/>
  <c r="E11" s="1"/>
  <c r="F11" s="1"/>
  <c r="C10"/>
  <c r="E11" i="23"/>
  <c r="E12" s="1"/>
  <c r="E15" s="1"/>
  <c r="C9" i="15"/>
  <c r="D9" s="1"/>
  <c r="E9" s="1"/>
  <c r="F9" s="1"/>
  <c r="F11" i="23"/>
  <c r="F12"/>
  <c r="F15" s="1"/>
  <c r="C7" i="15"/>
  <c r="D7" s="1"/>
  <c r="E7" s="1"/>
  <c r="F7" s="1"/>
  <c r="C6"/>
  <c r="D11" i="23"/>
  <c r="D12"/>
  <c r="D15" s="1"/>
  <c r="C5" i="15"/>
  <c r="D5" s="1"/>
  <c r="E5" s="1"/>
  <c r="F5" s="1"/>
  <c r="C11" i="23"/>
  <c r="C12"/>
  <c r="C4" i="15"/>
  <c r="D4" s="1"/>
  <c r="E4" s="1"/>
  <c r="F4" s="1"/>
  <c r="D30" i="23"/>
  <c r="C30"/>
  <c r="G22"/>
  <c r="G23"/>
  <c r="F22"/>
  <c r="F23" s="1"/>
  <c r="E22"/>
  <c r="E23"/>
  <c r="D22"/>
  <c r="D23" s="1"/>
  <c r="C22"/>
  <c r="C23"/>
  <c r="C15"/>
  <c r="G7"/>
  <c r="G8" s="1"/>
  <c r="F7"/>
  <c r="F8"/>
  <c r="E7"/>
  <c r="E8" s="1"/>
  <c r="D7"/>
  <c r="D8"/>
  <c r="C7"/>
  <c r="C8" s="1"/>
  <c r="C6" i="18"/>
  <c r="D6" s="1"/>
  <c r="C7"/>
  <c r="D7" s="1"/>
  <c r="E7" s="1"/>
  <c r="C21" i="16"/>
  <c r="C17" i="19"/>
  <c r="D17" s="1"/>
  <c r="C14" i="16"/>
  <c r="C10"/>
  <c r="C5"/>
  <c r="D5" s="1"/>
  <c r="E5" s="1"/>
  <c r="F5" s="1"/>
  <c r="H5" s="1"/>
  <c r="C4" i="18"/>
  <c r="D4" s="1"/>
  <c r="C7" i="19"/>
  <c r="D7" s="1"/>
  <c r="C20"/>
  <c r="D20" s="1"/>
  <c r="C21"/>
  <c r="D21" s="1"/>
  <c r="E21" s="1"/>
  <c r="C17" i="16"/>
  <c r="D17" s="1"/>
  <c r="E17" s="1"/>
  <c r="F17" s="1"/>
  <c r="H17" s="1"/>
  <c r="C21" i="18"/>
  <c r="D21" s="1"/>
  <c r="C20"/>
  <c r="D20" s="1"/>
  <c r="C11"/>
  <c r="D11" s="1"/>
  <c r="C11" i="19"/>
  <c r="D11" s="1"/>
  <c r="C6"/>
  <c r="D6" s="1"/>
  <c r="E6" s="1"/>
  <c r="G6" s="1"/>
  <c r="C5" i="18"/>
  <c r="D5" s="1"/>
  <c r="C6" i="16"/>
  <c r="D6" s="1"/>
  <c r="E6" s="1"/>
  <c r="F6" s="1"/>
  <c r="H6" s="1"/>
  <c r="C19"/>
  <c r="D19" s="1"/>
  <c r="E19" s="1"/>
  <c r="F19" s="1"/>
  <c r="H19" s="1"/>
  <c r="C10" i="18"/>
  <c r="D10" s="1"/>
  <c r="C19"/>
  <c r="D19" s="1"/>
  <c r="C19" i="19"/>
  <c r="D19" s="1"/>
  <c r="C11" i="16"/>
  <c r="C14" i="18"/>
  <c r="D14" s="1"/>
  <c r="C10" i="19"/>
  <c r="D10" s="1"/>
  <c r="C5"/>
  <c r="D5" s="1"/>
  <c r="C4" i="16"/>
  <c r="D4" s="1"/>
  <c r="C4" i="19"/>
  <c r="D4" s="1"/>
  <c r="C16"/>
  <c r="D16" s="1"/>
  <c r="C16" i="16"/>
  <c r="C20"/>
  <c r="D20" s="1"/>
  <c r="C16" i="18"/>
  <c r="D16" s="1"/>
  <c r="C15" i="19"/>
  <c r="D15" s="1"/>
  <c r="C15" i="18"/>
  <c r="D15" s="1"/>
  <c r="C15" i="16"/>
  <c r="D15" s="1"/>
  <c r="C14" i="19"/>
  <c r="D14" s="1"/>
  <c r="C9"/>
  <c r="D9" s="1"/>
  <c r="C9" i="16"/>
  <c r="D9" s="1"/>
  <c r="C17" i="18"/>
  <c r="D17" s="1"/>
  <c r="C7" i="16"/>
  <c r="C9" i="18"/>
  <c r="D9" s="1"/>
  <c r="E9" s="1"/>
  <c r="D16" i="16"/>
  <c r="E16" s="1"/>
  <c r="F16" s="1"/>
  <c r="H16" s="1"/>
  <c r="G21" i="19" l="1"/>
  <c r="E20" i="16"/>
  <c r="F20" s="1"/>
  <c r="H20" s="1"/>
  <c r="I20" s="1"/>
  <c r="J20" s="1"/>
  <c r="E15"/>
  <c r="F15" s="1"/>
  <c r="H15" s="1"/>
  <c r="I15" s="1"/>
  <c r="J15" s="1"/>
  <c r="E11" i="18"/>
  <c r="G11" s="1"/>
  <c r="E15" i="19"/>
  <c r="G15" s="1"/>
  <c r="E5"/>
  <c r="G5" s="1"/>
  <c r="E16" i="18"/>
  <c r="G16" s="1"/>
  <c r="D21" i="16"/>
  <c r="E21" s="1"/>
  <c r="F21" s="1"/>
  <c r="H21" s="1"/>
  <c r="I21" s="1"/>
  <c r="E4" i="19"/>
  <c r="G4" s="1"/>
  <c r="D7" i="16"/>
  <c r="E7" s="1"/>
  <c r="F7" s="1"/>
  <c r="H7" s="1"/>
  <c r="I7" s="1"/>
  <c r="J7" s="1"/>
  <c r="E4"/>
  <c r="F4" s="1"/>
  <c r="H4" s="1"/>
  <c r="I4" s="1"/>
  <c r="J4" s="1"/>
  <c r="E9"/>
  <c r="F9" s="1"/>
  <c r="H9" s="1"/>
  <c r="I9" s="1"/>
  <c r="J9" s="1"/>
  <c r="I5"/>
  <c r="J5" s="1"/>
  <c r="G20" i="15"/>
  <c r="H20" s="1"/>
  <c r="M20" s="1"/>
  <c r="I16" i="16"/>
  <c r="J16" s="1"/>
  <c r="E16" i="19"/>
  <c r="G16" s="1"/>
  <c r="E19"/>
  <c r="G19" s="1"/>
  <c r="G7" i="15"/>
  <c r="H7" s="1"/>
  <c r="M7" s="1"/>
  <c r="G11"/>
  <c r="H11" s="1"/>
  <c r="M11" s="1"/>
  <c r="E9" i="19"/>
  <c r="G9" s="1"/>
  <c r="E10" i="18"/>
  <c r="G10" s="1"/>
  <c r="E5"/>
  <c r="G5" s="1"/>
  <c r="I17" i="16"/>
  <c r="J17" s="1"/>
  <c r="E7" i="19"/>
  <c r="G7" s="1"/>
  <c r="G4" i="15"/>
  <c r="H4" s="1"/>
  <c r="M4" s="1"/>
  <c r="G9"/>
  <c r="H9" s="1"/>
  <c r="M9" s="1"/>
  <c r="E17" i="18"/>
  <c r="G17" s="1"/>
  <c r="E20"/>
  <c r="G20" s="1"/>
  <c r="I19" i="16"/>
  <c r="J19" s="1"/>
  <c r="E4" i="18"/>
  <c r="G4" s="1"/>
  <c r="E6"/>
  <c r="G6" s="1"/>
  <c r="I6" i="16"/>
  <c r="J6" s="1"/>
  <c r="E15" i="18"/>
  <c r="G15" s="1"/>
  <c r="E14"/>
  <c r="G14" s="1"/>
  <c r="E11" i="19"/>
  <c r="G11" s="1"/>
  <c r="E21" i="18"/>
  <c r="G21" s="1"/>
  <c r="E20" i="19"/>
  <c r="G20" s="1"/>
  <c r="G5" i="15"/>
  <c r="H5" s="1"/>
  <c r="M5" s="1"/>
  <c r="E16"/>
  <c r="F16" s="1"/>
  <c r="E19"/>
  <c r="F19" s="1"/>
  <c r="E21"/>
  <c r="F21" s="1"/>
  <c r="E14" i="19"/>
  <c r="G14" s="1"/>
  <c r="G7" i="18"/>
  <c r="E10" i="19"/>
  <c r="G10" s="1"/>
  <c r="D11" i="16"/>
  <c r="E11" s="1"/>
  <c r="F11" s="1"/>
  <c r="H11" s="1"/>
  <c r="E19" i="18"/>
  <c r="G19" s="1"/>
  <c r="D6" i="15"/>
  <c r="E6" s="1"/>
  <c r="F6" s="1"/>
  <c r="D10"/>
  <c r="E10" s="1"/>
  <c r="F10" s="1"/>
  <c r="D14"/>
  <c r="E14" s="1"/>
  <c r="F14" s="1"/>
  <c r="G9" i="18"/>
  <c r="E17" i="19"/>
  <c r="G17" s="1"/>
  <c r="D14" i="16"/>
  <c r="E14" s="1"/>
  <c r="F14" s="1"/>
  <c r="H14" s="1"/>
  <c r="D10"/>
  <c r="E10" s="1"/>
  <c r="F10" s="1"/>
  <c r="H10" s="1"/>
  <c r="D15" i="15"/>
  <c r="E15" s="1"/>
  <c r="F15" s="1"/>
  <c r="D17"/>
  <c r="E17" s="1"/>
  <c r="F17" s="1"/>
  <c r="J21" i="16" l="1"/>
  <c r="G15" i="15"/>
  <c r="H15" s="1"/>
  <c r="M15" s="1"/>
  <c r="G6"/>
  <c r="H6" s="1"/>
  <c r="M6" s="1"/>
  <c r="G10"/>
  <c r="H10" s="1"/>
  <c r="M10" s="1"/>
  <c r="G17"/>
  <c r="H17" s="1"/>
  <c r="M17" s="1"/>
  <c r="I10" i="16"/>
  <c r="J10" s="1"/>
  <c r="I11"/>
  <c r="J11" s="1"/>
  <c r="N5" i="15"/>
  <c r="O5" s="1"/>
  <c r="N9"/>
  <c r="O9" s="1"/>
  <c r="N11"/>
  <c r="O11" s="1"/>
  <c r="G14"/>
  <c r="H14" s="1"/>
  <c r="M14" s="1"/>
  <c r="I14" i="16"/>
  <c r="J14" s="1"/>
  <c r="G21" i="15"/>
  <c r="H21" s="1"/>
  <c r="M21" s="1"/>
  <c r="G16"/>
  <c r="H16" s="1"/>
  <c r="M16" s="1"/>
  <c r="G19"/>
  <c r="H19" s="1"/>
  <c r="M19" s="1"/>
  <c r="N4"/>
  <c r="O4" s="1"/>
  <c r="N7"/>
  <c r="O7" s="1"/>
  <c r="N20"/>
  <c r="O20" s="1"/>
  <c r="N16" l="1"/>
  <c r="O16" s="1"/>
  <c r="N6"/>
  <c r="O6" s="1"/>
  <c r="N15"/>
  <c r="O15" s="1"/>
  <c r="N10"/>
  <c r="O10" s="1"/>
  <c r="N19"/>
  <c r="O19" s="1"/>
  <c r="N21"/>
  <c r="O21" s="1"/>
  <c r="N14"/>
  <c r="O14" s="1"/>
  <c r="N17"/>
  <c r="O17" s="1"/>
</calcChain>
</file>

<file path=xl/sharedStrings.xml><?xml version="1.0" encoding="utf-8"?>
<sst xmlns="http://schemas.openxmlformats.org/spreadsheetml/2006/main" count="219" uniqueCount="119">
  <si>
    <t>MODELS</t>
  </si>
  <si>
    <t>EX-SHOWROOM</t>
  </si>
  <si>
    <t>Petrol</t>
  </si>
  <si>
    <t>Diesel</t>
  </si>
  <si>
    <t>Style</t>
  </si>
  <si>
    <t>RAPID 1.6 MPI MT</t>
  </si>
  <si>
    <t>RAPID 1.6 MTI AT</t>
  </si>
  <si>
    <t>RAPID 1.5 TDI MT</t>
  </si>
  <si>
    <t>Ambition</t>
  </si>
  <si>
    <t>General Terms &amp; Conditions</t>
  </si>
  <si>
    <t>DRIVE ASSURE ELITE</t>
  </si>
  <si>
    <t>RAPID 2.0 TDI DSG AT</t>
  </si>
  <si>
    <t>Ex-Showroom</t>
  </si>
  <si>
    <t xml:space="preserve"> </t>
  </si>
  <si>
    <t>Depr</t>
  </si>
  <si>
    <t>IDV</t>
  </si>
  <si>
    <t>Premium</t>
  </si>
  <si>
    <t>Third Party</t>
  </si>
  <si>
    <t>5 Passanger</t>
  </si>
  <si>
    <t>Owner Driver</t>
  </si>
  <si>
    <t>Paid Driver</t>
  </si>
  <si>
    <t>Total</t>
  </si>
  <si>
    <t>Total Premium</t>
  </si>
  <si>
    <t>Dealer Margin</t>
  </si>
  <si>
    <t>RAPID 1.5 TDI DSG AT</t>
  </si>
  <si>
    <t>Fixed Premium</t>
  </si>
  <si>
    <t>Rto</t>
  </si>
  <si>
    <t>Add</t>
  </si>
  <si>
    <t xml:space="preserve">Style </t>
  </si>
  <si>
    <t xml:space="preserve">Active </t>
  </si>
  <si>
    <t xml:space="preserve">Ambition </t>
  </si>
  <si>
    <t xml:space="preserve">Style  </t>
  </si>
  <si>
    <t xml:space="preserve">Style LE </t>
  </si>
  <si>
    <t>Style LE</t>
  </si>
  <si>
    <t>SAIPL Selling Price to Dealer</t>
  </si>
  <si>
    <t>RR Diffusor</t>
  </si>
  <si>
    <t>Style  LE</t>
  </si>
  <si>
    <t>Wholesale Price</t>
  </si>
  <si>
    <t>GST 18%</t>
  </si>
  <si>
    <t>wef 1st Jan 2018</t>
  </si>
  <si>
    <t>Rapid MY18</t>
  </si>
  <si>
    <t>Rapid Active 
1.6 MPI MT</t>
  </si>
  <si>
    <t>Ambition 
1.6 MPI MT</t>
  </si>
  <si>
    <t>Ambition 
1.6 MPI AT</t>
  </si>
  <si>
    <t>Style 
1.6 MPI MT</t>
  </si>
  <si>
    <t>Style 
1.6 MPI AT</t>
  </si>
  <si>
    <t>SAIPL GST+Cess</t>
  </si>
  <si>
    <t>Dealer GST+Cess</t>
  </si>
  <si>
    <t>Revised Customer Price</t>
  </si>
  <si>
    <t>Earlier Customer Price</t>
  </si>
  <si>
    <t>Difference</t>
  </si>
  <si>
    <t>Rapid Active 
1.5 TDI MT</t>
  </si>
  <si>
    <t>Ambition 
1.5 TDI  MT</t>
  </si>
  <si>
    <t>Ambition 
1.5 TDI AT</t>
  </si>
  <si>
    <t>Rapid Style 
1.5 TDI MT</t>
  </si>
  <si>
    <t>Rapid Style
1.5 TDI AT</t>
  </si>
  <si>
    <t>0% Disc</t>
  </si>
  <si>
    <t>Note : RTO Charges (Smart Card Charges-200, Inspection-200, Postal Fees, HYP-1500 &amp; New Registration-600)</t>
  </si>
  <si>
    <t>ESSENTIAL ACCESSORIES KIT</t>
  </si>
  <si>
    <t>DEPOT AND SERVICE CHARGES</t>
  </si>
  <si>
    <t>DRIVE ASSURE ECONOMY</t>
  </si>
  <si>
    <t xml:space="preserve">ON ROAD PRICE </t>
  </si>
  <si>
    <t>L&amp;K</t>
  </si>
  <si>
    <t>SUPERB</t>
  </si>
  <si>
    <t>ROAD TAX</t>
  </si>
  <si>
    <t>2. The price prevailing at the time of delivery wiil apply.</t>
  </si>
  <si>
    <t>3. Delivery post receipt of  Cash or Banker's Cheque or relization of cheques.</t>
  </si>
  <si>
    <t>4. The Registration of the vehicle and issue of the registration certificate is at the sole discretion of Regional Transport Authority.</t>
  </si>
  <si>
    <t>5. All cars would be delivered only after registration.</t>
  </si>
  <si>
    <t>6. Delivery subject to availabilty of Model &amp; Colours.</t>
  </si>
  <si>
    <t>SUPERB AUTOMATIC</t>
  </si>
  <si>
    <t>7. Cash payment above Rs. 1.99 Lacs will not be accepted towards entire sale  transaction as per Sec.269ST of IT Act</t>
  </si>
  <si>
    <t>8. Special number charges would be extra as notified by RTO. Applicable affidavit charges would also be extra.</t>
  </si>
  <si>
    <r>
      <t xml:space="preserve">9. Payment made through Chqs/DDs/Pos should in the name of M/s. </t>
    </r>
    <r>
      <rPr>
        <b/>
        <sz val="14"/>
        <color indexed="8"/>
        <rFont val="Skoda Pro Office"/>
      </rPr>
      <t>"Tafe Access Limited "</t>
    </r>
  </si>
  <si>
    <t>10. As per govt norm Fast Tag is compulsory and Included in Registration Charges.</t>
  </si>
  <si>
    <t>11. (SMP) Skoda Maintenance Package Charges to be paid to Skoda Auto India Pvt Ltd within 7 days from date of delivery. For more details contact Dealer sales team.</t>
  </si>
  <si>
    <t>Tafe Access Limited</t>
  </si>
  <si>
    <t>Authorised Dealer of Skoda Auto India Pvt. Ltd.,</t>
  </si>
  <si>
    <t>ST MARK'S ROAD / HSR LAYOUT/ JP NAGAR</t>
  </si>
  <si>
    <t>Sportsline</t>
  </si>
  <si>
    <t>SKODA INSURANCE</t>
  </si>
  <si>
    <t>1. 'Skoda Insurance comprises of 1st year comprehensive insurance + 3 years third party insurance</t>
  </si>
  <si>
    <t xml:space="preserve"> SKODA-MAINTENANCE PACKAGE</t>
  </si>
  <si>
    <r>
      <rPr>
        <b/>
        <sz val="22"/>
        <color rgb="FFFFFFFF"/>
        <rFont val="Arial"/>
        <family val="2"/>
      </rPr>
      <t>Standard</t>
    </r>
  </si>
  <si>
    <r>
      <rPr>
        <b/>
        <sz val="22"/>
        <color rgb="FFFFFFFF"/>
        <rFont val="Arial"/>
        <family val="2"/>
      </rPr>
      <t>Enhanced</t>
    </r>
  </si>
  <si>
    <r>
      <rPr>
        <b/>
        <sz val="22"/>
        <color rgb="FFFFFFFF"/>
        <rFont val="Arial"/>
        <family val="2"/>
      </rPr>
      <t>Comprehensive</t>
    </r>
  </si>
  <si>
    <t>SKODA SUPERB</t>
  </si>
  <si>
    <t xml:space="preserve">12. TCS will be changed with Govt noticificaton </t>
  </si>
  <si>
    <t>** W.E.F 01.06.2020 **</t>
  </si>
  <si>
    <t>TCS 0.75%</t>
  </si>
  <si>
    <t>Essential Accesory Kit</t>
  </si>
  <si>
    <t>Benefits of Drive Assure Economy</t>
  </si>
  <si>
    <t>Benefits of Drive Assure Elite</t>
  </si>
  <si>
    <t>- Cushion Pillows ( 2 Nos)</t>
  </si>
  <si>
    <t>- Zero Depreciation</t>
  </si>
  <si>
    <t>- Drive Assure Economy</t>
  </si>
  <si>
    <t> - Basic Inspection</t>
  </si>
  <si>
    <t>- Rear Mud Flap</t>
  </si>
  <si>
    <t>- Engine protector</t>
  </si>
  <si>
    <t>- Return to Invoice (Vehicle Replacement)</t>
  </si>
  <si>
    <t>- Engine Oil + Oil Change</t>
  </si>
  <si>
    <t>- Rubber Mats</t>
  </si>
  <si>
    <t>- 24/7 Assistance</t>
  </si>
  <si>
    <t>- Personal Accident coverage</t>
  </si>
  <si>
    <t>- Oil Filter along with Drain Plug and Washer</t>
  </si>
  <si>
    <t>- Sun Blinds</t>
  </si>
  <si>
    <t>- Alloy Wheel Damage</t>
  </si>
  <si>
    <t>- Additional Inspection</t>
  </si>
  <si>
    <t>- Front Mud Flap</t>
  </si>
  <si>
    <t>- Engine protector for Under Carraige damage</t>
  </si>
  <si>
    <t>- Air/Pollen/Fuel Filter Change</t>
  </si>
  <si>
    <t>- Dual Port Cables</t>
  </si>
  <si>
    <t>- Spark Plugs Change</t>
  </si>
  <si>
    <t>- Car Cover</t>
  </si>
  <si>
    <t>- Brake Fluid Change</t>
  </si>
  <si>
    <t>- V Belt replace</t>
  </si>
  <si>
    <t>- Haldex Coupling Oil</t>
  </si>
  <si>
    <t>- ATF + Filter Replace</t>
  </si>
  <si>
    <t xml:space="preserve">Coverage in ŠKODA Standard Maintenance Package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</si>
</sst>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238"/>
    </font>
    <font>
      <b/>
      <sz val="14"/>
      <color indexed="8"/>
      <name val="Skoda Pro Office"/>
    </font>
    <font>
      <b/>
      <sz val="14"/>
      <name val="Skoda Pro Office"/>
    </font>
    <font>
      <sz val="14"/>
      <color indexed="8"/>
      <name val="Skoda Pro Office"/>
    </font>
    <font>
      <b/>
      <sz val="16"/>
      <color indexed="8"/>
      <name val="Skoda Pro Office"/>
    </font>
    <font>
      <b/>
      <u/>
      <sz val="14"/>
      <color indexed="8"/>
      <name val="Skoda Pro Office"/>
    </font>
    <font>
      <b/>
      <u/>
      <sz val="14"/>
      <name val="Skoda Pro Office"/>
    </font>
    <font>
      <b/>
      <sz val="12"/>
      <color indexed="8"/>
      <name val="Skoda Pro Office"/>
    </font>
    <font>
      <b/>
      <sz val="11"/>
      <color indexed="8"/>
      <name val="Skoda Pro Office"/>
    </font>
    <font>
      <b/>
      <sz val="11"/>
      <name val="Skoda Pro Office"/>
    </font>
    <font>
      <b/>
      <sz val="18"/>
      <name val="Skoda Pro Office"/>
    </font>
    <font>
      <sz val="18"/>
      <name val="Skoda Pro Office"/>
    </font>
    <font>
      <sz val="11"/>
      <color theme="1"/>
      <name val="Skoda Pro Office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Skoda Pro Office"/>
    </font>
    <font>
      <b/>
      <u/>
      <sz val="11"/>
      <color theme="0"/>
      <name val="Skoda Pro Office"/>
    </font>
    <font>
      <b/>
      <sz val="11"/>
      <color theme="0"/>
      <name val="Skoda Pro Office"/>
    </font>
    <font>
      <sz val="11"/>
      <color theme="1"/>
      <name val="SKODA Next"/>
      <family val="2"/>
    </font>
    <font>
      <b/>
      <sz val="11"/>
      <color theme="1"/>
      <name val="SKODA Next"/>
      <family val="2"/>
    </font>
    <font>
      <b/>
      <sz val="11"/>
      <color theme="0"/>
      <name val="SKODA Next"/>
      <family val="2"/>
    </font>
    <font>
      <b/>
      <sz val="18"/>
      <color theme="0"/>
      <name val="Skoda Pro Office"/>
    </font>
    <font>
      <b/>
      <sz val="22"/>
      <color theme="0"/>
      <name val="Skoda Pro Office"/>
    </font>
    <font>
      <b/>
      <sz val="20"/>
      <color indexed="8"/>
      <name val="Skoda Pro Office"/>
    </font>
    <font>
      <b/>
      <sz val="14"/>
      <color theme="1"/>
      <name val="Skoda Pro Office"/>
    </font>
    <font>
      <b/>
      <sz val="2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22"/>
      <name val="Arial"/>
      <family val="2"/>
    </font>
    <font>
      <b/>
      <sz val="22"/>
      <color rgb="FFFFFFFF"/>
      <name val="Arial"/>
      <family val="2"/>
    </font>
    <font>
      <b/>
      <sz val="22"/>
      <color rgb="FF000000"/>
      <name val="Arial"/>
      <family val="2"/>
    </font>
    <font>
      <sz val="12"/>
      <color rgb="FF222222"/>
      <name val="Arial"/>
      <family val="2"/>
    </font>
    <font>
      <b/>
      <sz val="14"/>
      <color rgb="FF000000"/>
      <name val="Skoda Pro Office"/>
    </font>
    <font>
      <sz val="14"/>
      <color rgb="FF000000"/>
      <name val="Skoda Pro Office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A82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1C26C"/>
      </patternFill>
    </fill>
    <fill>
      <patternFill patternType="solid">
        <fgColor rgb="FFD7E9D3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1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5" xfId="0" applyBorder="1"/>
    <xf numFmtId="0" fontId="11" fillId="0" borderId="8" xfId="0" applyFont="1" applyBorder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0" fillId="0" borderId="0" xfId="0" applyFont="1"/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8" fillId="2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0" fillId="0" borderId="5" xfId="0" applyFont="1" applyBorder="1"/>
    <xf numFmtId="0" fontId="18" fillId="2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/>
    <xf numFmtId="43" fontId="0" fillId="0" borderId="0" xfId="0" applyNumberFormat="1" applyBorder="1"/>
    <xf numFmtId="164" fontId="0" fillId="0" borderId="5" xfId="0" applyNumberFormat="1" applyBorder="1"/>
    <xf numFmtId="43" fontId="0" fillId="0" borderId="5" xfId="0" applyNumberFormat="1" applyBorder="1"/>
    <xf numFmtId="43" fontId="16" fillId="0" borderId="11" xfId="0" applyNumberFormat="1" applyFont="1" applyBorder="1"/>
    <xf numFmtId="43" fontId="0" fillId="0" borderId="11" xfId="0" applyNumberFormat="1" applyBorder="1"/>
    <xf numFmtId="43" fontId="0" fillId="0" borderId="2" xfId="0" applyNumberFormat="1" applyBorder="1"/>
    <xf numFmtId="0" fontId="18" fillId="2" borderId="1" xfId="0" applyFont="1" applyFill="1" applyBorder="1" applyAlignment="1">
      <alignment horizontal="left" vertical="center"/>
    </xf>
    <xf numFmtId="0" fontId="0" fillId="0" borderId="2" xfId="0" applyFont="1" applyBorder="1"/>
    <xf numFmtId="0" fontId="18" fillId="2" borderId="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9" fontId="16" fillId="0" borderId="6" xfId="0" applyNumberFormat="1" applyFont="1" applyBorder="1" applyAlignment="1">
      <alignment horizontal="center"/>
    </xf>
    <xf numFmtId="3" fontId="0" fillId="0" borderId="5" xfId="0" applyNumberFormat="1" applyFont="1" applyBorder="1"/>
    <xf numFmtId="3" fontId="0" fillId="0" borderId="5" xfId="0" applyNumberFormat="1" applyBorder="1"/>
    <xf numFmtId="0" fontId="19" fillId="2" borderId="1" xfId="0" applyFont="1" applyFill="1" applyBorder="1" applyAlignment="1">
      <alignment horizontal="center" vertical="center" textRotation="90"/>
    </xf>
    <xf numFmtId="0" fontId="12" fillId="0" borderId="8" xfId="0" applyFont="1" applyBorder="1" applyAlignment="1">
      <alignment horizontal="left"/>
    </xf>
    <xf numFmtId="3" fontId="0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43" fontId="0" fillId="0" borderId="3" xfId="0" applyNumberFormat="1" applyBorder="1"/>
    <xf numFmtId="43" fontId="16" fillId="0" borderId="4" xfId="0" applyNumberFormat="1" applyFont="1" applyBorder="1"/>
    <xf numFmtId="0" fontId="20" fillId="0" borderId="0" xfId="2" applyFont="1"/>
    <xf numFmtId="17" fontId="21" fillId="3" borderId="0" xfId="2" applyNumberFormat="1" applyFont="1" applyFill="1" applyAlignment="1">
      <alignment horizontal="center"/>
    </xf>
    <xf numFmtId="9" fontId="20" fillId="0" borderId="0" xfId="2" applyNumberFormat="1" applyFont="1" applyAlignment="1">
      <alignment horizontal="center"/>
    </xf>
    <xf numFmtId="4" fontId="20" fillId="0" borderId="0" xfId="2" applyNumberFormat="1" applyFont="1"/>
    <xf numFmtId="0" fontId="22" fillId="4" borderId="0" xfId="2" applyFont="1" applyFill="1" applyAlignment="1">
      <alignment horizontal="center" vertical="center" wrapText="1"/>
    </xf>
    <xf numFmtId="9" fontId="20" fillId="0" borderId="0" xfId="4" applyFont="1" applyAlignment="1">
      <alignment horizontal="center"/>
    </xf>
    <xf numFmtId="3" fontId="20" fillId="0" borderId="0" xfId="2" applyNumberFormat="1" applyFont="1" applyAlignment="1">
      <alignment horizontal="center"/>
    </xf>
    <xf numFmtId="3" fontId="20" fillId="0" borderId="0" xfId="2" applyNumberFormat="1" applyFont="1"/>
    <xf numFmtId="0" fontId="20" fillId="0" borderId="0" xfId="0" applyFont="1"/>
    <xf numFmtId="0" fontId="21" fillId="0" borderId="0" xfId="0" applyFont="1" applyBorder="1"/>
    <xf numFmtId="3" fontId="21" fillId="0" borderId="0" xfId="0" applyNumberFormat="1" applyFont="1" applyBorder="1" applyAlignment="1">
      <alignment horizontal="center"/>
    </xf>
    <xf numFmtId="0" fontId="21" fillId="5" borderId="0" xfId="2" applyFont="1" applyFill="1"/>
    <xf numFmtId="3" fontId="21" fillId="5" borderId="0" xfId="2" applyNumberFormat="1" applyFont="1" applyFill="1" applyAlignment="1">
      <alignment horizontal="center"/>
    </xf>
    <xf numFmtId="4" fontId="20" fillId="0" borderId="0" xfId="2" applyNumberFormat="1" applyFont="1" applyAlignment="1">
      <alignment horizontal="center"/>
    </xf>
    <xf numFmtId="3" fontId="20" fillId="0" borderId="0" xfId="2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26" fillId="0" borderId="0" xfId="1" applyFont="1" applyBorder="1" applyAlignment="1" applyProtection="1">
      <alignment vertical="top"/>
    </xf>
    <xf numFmtId="0" fontId="4" fillId="0" borderId="28" xfId="0" applyFont="1" applyBorder="1" applyAlignment="1">
      <alignment horizontal="left"/>
    </xf>
    <xf numFmtId="0" fontId="23" fillId="2" borderId="28" xfId="0" applyFont="1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 wrapText="1"/>
    </xf>
    <xf numFmtId="0" fontId="29" fillId="6" borderId="27" xfId="0" applyFont="1" applyFill="1" applyBorder="1" applyAlignment="1">
      <alignment horizontal="center" vertical="top" wrapText="1"/>
    </xf>
    <xf numFmtId="0" fontId="29" fillId="6" borderId="28" xfId="0" applyFont="1" applyFill="1" applyBorder="1" applyAlignment="1">
      <alignment horizontal="center" vertical="top" wrapText="1"/>
    </xf>
    <xf numFmtId="3" fontId="31" fillId="7" borderId="29" xfId="0" applyNumberFormat="1" applyFont="1" applyFill="1" applyBorder="1" applyAlignment="1">
      <alignment horizontal="center" vertical="top" shrinkToFit="1"/>
    </xf>
    <xf numFmtId="0" fontId="29" fillId="6" borderId="30" xfId="0" applyFont="1" applyFill="1" applyBorder="1" applyAlignment="1">
      <alignment horizontal="center" vertical="top" wrapText="1"/>
    </xf>
    <xf numFmtId="0" fontId="29" fillId="6" borderId="31" xfId="0" applyFont="1" applyFill="1" applyBorder="1" applyAlignment="1">
      <alignment horizontal="center" vertical="top" wrapText="1"/>
    </xf>
    <xf numFmtId="3" fontId="31" fillId="7" borderId="32" xfId="0" applyNumberFormat="1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textRotation="90"/>
    </xf>
    <xf numFmtId="0" fontId="23" fillId="2" borderId="13" xfId="0" applyFont="1" applyFill="1" applyBorder="1" applyAlignment="1">
      <alignment horizontal="center" vertical="center" textRotation="90"/>
    </xf>
    <xf numFmtId="0" fontId="23" fillId="2" borderId="25" xfId="0" applyFont="1" applyFill="1" applyBorder="1" applyAlignment="1">
      <alignment horizontal="center" vertical="center" textRotation="90"/>
    </xf>
    <xf numFmtId="0" fontId="29" fillId="6" borderId="24" xfId="0" applyFont="1" applyFill="1" applyBorder="1" applyAlignment="1">
      <alignment horizontal="center" vertical="top" wrapText="1"/>
    </xf>
    <xf numFmtId="0" fontId="29" fillId="6" borderId="25" xfId="0" applyFont="1" applyFill="1" applyBorder="1" applyAlignment="1">
      <alignment horizontal="center" vertical="top" wrapText="1"/>
    </xf>
    <xf numFmtId="3" fontId="31" fillId="7" borderId="26" xfId="0" applyNumberFormat="1" applyFont="1" applyFill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27" fillId="2" borderId="18" xfId="0" applyFont="1" applyFill="1" applyBorder="1" applyAlignment="1">
      <alignment horizontal="center" vertical="top" wrapText="1"/>
    </xf>
    <xf numFmtId="0" fontId="27" fillId="2" borderId="19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2" borderId="20" xfId="0" applyFont="1" applyFill="1" applyBorder="1" applyAlignment="1">
      <alignment horizontal="center" vertical="top" wrapText="1"/>
    </xf>
    <xf numFmtId="0" fontId="28" fillId="2" borderId="19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top" wrapText="1"/>
    </xf>
    <xf numFmtId="0" fontId="28" fillId="2" borderId="20" xfId="0" applyFont="1" applyFill="1" applyBorder="1" applyAlignment="1">
      <alignment horizontal="center" vertical="top" wrapText="1"/>
    </xf>
    <xf numFmtId="0" fontId="28" fillId="2" borderId="21" xfId="0" applyFont="1" applyFill="1" applyBorder="1" applyAlignment="1">
      <alignment horizontal="center" vertical="top" wrapText="1"/>
    </xf>
    <xf numFmtId="0" fontId="28" fillId="2" borderId="22" xfId="0" applyFont="1" applyFill="1" applyBorder="1" applyAlignment="1">
      <alignment horizontal="center" vertical="top" wrapText="1"/>
    </xf>
    <xf numFmtId="0" fontId="28" fillId="2" borderId="23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9" fillId="2" borderId="12" xfId="0" applyFont="1" applyFill="1" applyBorder="1" applyAlignment="1">
      <alignment horizontal="center" vertical="center" textRotation="90"/>
    </xf>
    <xf numFmtId="0" fontId="19" fillId="2" borderId="13" xfId="0" applyFont="1" applyFill="1" applyBorder="1" applyAlignment="1">
      <alignment horizontal="center" vertical="center" textRotation="90"/>
    </xf>
    <xf numFmtId="0" fontId="19" fillId="2" borderId="11" xfId="0" applyFont="1" applyFill="1" applyBorder="1" applyAlignment="1">
      <alignment horizontal="center" vertical="center" textRotation="90"/>
    </xf>
    <xf numFmtId="0" fontId="19" fillId="2" borderId="2" xfId="0" applyFont="1" applyFill="1" applyBorder="1" applyAlignment="1">
      <alignment horizontal="center" vertical="center" textRotation="90"/>
    </xf>
    <xf numFmtId="0" fontId="19" fillId="2" borderId="1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left"/>
    </xf>
    <xf numFmtId="0" fontId="4" fillId="0" borderId="0" xfId="0" applyFont="1" applyBorder="1" applyAlignment="1"/>
    <xf numFmtId="0" fontId="33" fillId="9" borderId="0" xfId="0" applyFont="1" applyFill="1"/>
    <xf numFmtId="0" fontId="32" fillId="9" borderId="0" xfId="0" applyFont="1" applyFill="1"/>
    <xf numFmtId="0" fontId="34" fillId="9" borderId="0" xfId="0" applyFont="1" applyFill="1"/>
    <xf numFmtId="0" fontId="34" fillId="9" borderId="0" xfId="0" applyFont="1" applyFill="1"/>
    <xf numFmtId="0" fontId="33" fillId="9" borderId="0" xfId="0" applyFont="1" applyFill="1" applyAlignment="1"/>
    <xf numFmtId="0" fontId="34" fillId="9" borderId="0" xfId="0" applyFont="1" applyFill="1" applyAlignment="1"/>
    <xf numFmtId="0" fontId="33" fillId="9" borderId="0" xfId="0" applyFont="1" applyFill="1" applyAlignment="1">
      <alignment wrapText="1"/>
    </xf>
    <xf numFmtId="0" fontId="33" fillId="9" borderId="0" xfId="0" applyFont="1" applyFill="1" applyAlignment="1">
      <alignment horizontal="left" wrapText="1"/>
    </xf>
  </cellXfs>
  <cellStyles count="6">
    <cellStyle name="Hyperlink" xfId="1" builtinId="8"/>
    <cellStyle name="Normal" xfId="0" builtinId="0"/>
    <cellStyle name="Normal 3" xfId="2"/>
    <cellStyle name="normální_Marketing_Beschreibung B6 - XVII_equip_superb_en_India detail" xfId="3"/>
    <cellStyle name="Percent" xfId="4" builtinId="5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1181100</xdr:colOff>
      <xdr:row>4</xdr:row>
      <xdr:rowOff>57151</xdr:rowOff>
    </xdr:from>
    <xdr:to>
      <xdr:col>10</xdr:col>
      <xdr:colOff>1016793</xdr:colOff>
      <xdr:row>8</xdr:row>
      <xdr:rowOff>323851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44700" y="971551"/>
          <a:ext cx="1416843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showGridLines="0" tabSelected="1" view="pageBreakPreview" topLeftCell="A16" zoomScale="50" zoomScaleNormal="50" zoomScaleSheetLayoutView="50" workbookViewId="0">
      <selection activeCell="O39" sqref="O39"/>
    </sheetView>
  </sheetViews>
  <sheetFormatPr defaultRowHeight="18"/>
  <cols>
    <col min="1" max="1" width="4.85546875" style="1" bestFit="1" customWidth="1"/>
    <col min="2" max="2" width="42.5703125" style="1" customWidth="1"/>
    <col min="3" max="5" width="20.28515625" style="1" customWidth="1"/>
    <col min="6" max="6" width="22.140625" style="1" customWidth="1"/>
    <col min="7" max="7" width="24.28515625" style="1" customWidth="1"/>
    <col min="8" max="8" width="24.7109375" style="1" customWidth="1"/>
    <col min="9" max="9" width="23.5703125" style="1" customWidth="1"/>
    <col min="10" max="10" width="23.7109375" style="3" customWidth="1"/>
    <col min="11" max="11" width="21.42578125" style="3" customWidth="1"/>
    <col min="12" max="16384" width="9.140625" style="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L2" s="3"/>
    </row>
    <row r="3" spans="1:12">
      <c r="A3" s="3"/>
      <c r="B3" s="3"/>
      <c r="C3" s="3"/>
      <c r="D3" s="3"/>
      <c r="E3" s="3" t="s">
        <v>13</v>
      </c>
      <c r="F3" s="3"/>
      <c r="G3" s="3"/>
      <c r="H3" s="3"/>
      <c r="I3" s="3"/>
      <c r="L3" s="3"/>
    </row>
    <row r="4" spans="1:12" s="3" customFormat="1"/>
    <row r="5" spans="1:12" s="3" customFormat="1" ht="20.25">
      <c r="B5" s="47"/>
    </row>
    <row r="6" spans="1:12" s="3" customFormat="1">
      <c r="B6" s="6"/>
      <c r="C6" s="6"/>
      <c r="D6" s="6"/>
      <c r="E6" s="6"/>
      <c r="F6" s="7"/>
      <c r="G6" s="7"/>
      <c r="H6" s="7"/>
      <c r="I6" s="7"/>
      <c r="J6" s="7"/>
      <c r="K6" s="7"/>
    </row>
    <row r="7" spans="1:12" s="3" customFormat="1">
      <c r="B7" s="14"/>
      <c r="C7" s="6"/>
      <c r="D7" s="6"/>
      <c r="E7" s="6"/>
      <c r="F7" s="8"/>
      <c r="G7" s="8"/>
      <c r="H7" s="8"/>
      <c r="I7" s="8"/>
      <c r="J7" s="8"/>
      <c r="K7" s="8"/>
    </row>
    <row r="8" spans="1:12" s="3" customFormat="1" ht="26.25">
      <c r="B8" s="75" t="s">
        <v>76</v>
      </c>
      <c r="C8" s="9"/>
      <c r="D8" s="9"/>
      <c r="E8" s="9"/>
      <c r="F8" s="8"/>
      <c r="G8" s="8"/>
      <c r="H8" s="8"/>
      <c r="I8" s="8"/>
      <c r="J8" s="8"/>
      <c r="K8" s="8"/>
    </row>
    <row r="9" spans="1:12" s="3" customFormat="1" ht="39" customHeight="1">
      <c r="B9" s="76" t="s">
        <v>77</v>
      </c>
      <c r="F9" s="8"/>
      <c r="G9" s="8"/>
      <c r="H9" s="8"/>
      <c r="I9" s="8"/>
      <c r="J9" s="8"/>
      <c r="K9" s="8"/>
    </row>
    <row r="10" spans="1:12" s="3" customFormat="1" ht="27.75" customHeight="1">
      <c r="B10" s="73" t="s">
        <v>78</v>
      </c>
      <c r="C10" s="8"/>
      <c r="D10" s="8"/>
      <c r="E10" s="9"/>
      <c r="F10" s="10"/>
      <c r="G10" s="10"/>
      <c r="H10" s="10"/>
      <c r="I10" s="10"/>
      <c r="J10" s="10"/>
      <c r="K10" s="10"/>
    </row>
    <row r="11" spans="1:12" ht="15.75" customHeight="1">
      <c r="A11" s="3"/>
      <c r="B11" s="74">
        <v>7874223333</v>
      </c>
      <c r="C11" s="6" t="s">
        <v>13</v>
      </c>
      <c r="D11" s="6"/>
      <c r="E11" s="6"/>
      <c r="F11" s="3"/>
      <c r="G11" s="3"/>
      <c r="H11" s="13"/>
      <c r="I11" s="13"/>
      <c r="J11" s="13"/>
      <c r="K11" s="13"/>
      <c r="L11" s="3"/>
    </row>
    <row r="12" spans="1:12">
      <c r="A12" s="3"/>
      <c r="B12" s="3" t="s">
        <v>88</v>
      </c>
      <c r="C12" s="98"/>
      <c r="D12" s="98"/>
      <c r="E12" s="98"/>
      <c r="F12" s="98"/>
      <c r="G12" s="98"/>
      <c r="H12" s="98"/>
      <c r="I12" s="98"/>
      <c r="J12" s="98"/>
      <c r="K12" s="98"/>
      <c r="L12" s="3"/>
    </row>
    <row r="13" spans="1:12" s="2" customFormat="1" ht="35.450000000000003" customHeight="1">
      <c r="A13" s="88"/>
      <c r="B13" s="89"/>
      <c r="C13" s="99" t="s">
        <v>63</v>
      </c>
      <c r="D13" s="99"/>
      <c r="E13" s="99"/>
      <c r="F13" s="99"/>
      <c r="G13" s="99"/>
      <c r="H13" s="99"/>
      <c r="I13" s="99"/>
      <c r="J13" s="99"/>
      <c r="K13" s="99"/>
      <c r="L13" s="4"/>
    </row>
    <row r="14" spans="1:12" s="11" customFormat="1" ht="71.45" customHeight="1">
      <c r="A14" s="90" t="s">
        <v>0</v>
      </c>
      <c r="B14" s="91"/>
      <c r="C14" s="81" t="s">
        <v>1</v>
      </c>
      <c r="D14" s="81" t="s">
        <v>89</v>
      </c>
      <c r="E14" s="81" t="s">
        <v>80</v>
      </c>
      <c r="F14" s="81" t="s">
        <v>59</v>
      </c>
      <c r="G14" s="81" t="s">
        <v>58</v>
      </c>
      <c r="H14" s="81" t="s">
        <v>64</v>
      </c>
      <c r="I14" s="81" t="s">
        <v>61</v>
      </c>
      <c r="J14" s="81" t="s">
        <v>60</v>
      </c>
      <c r="K14" s="81" t="s">
        <v>10</v>
      </c>
    </row>
    <row r="15" spans="1:12" s="6" customFormat="1" ht="5.25" customHeight="1">
      <c r="A15" s="77"/>
      <c r="B15" s="77"/>
      <c r="C15" s="112"/>
      <c r="D15" s="113"/>
      <c r="E15" s="113"/>
      <c r="F15" s="113"/>
      <c r="G15" s="113"/>
      <c r="H15" s="113"/>
      <c r="I15" s="113"/>
      <c r="J15" s="113"/>
      <c r="K15" s="114"/>
    </row>
    <row r="16" spans="1:12" s="12" customFormat="1" ht="23.25" customHeight="1">
      <c r="A16" s="92" t="s">
        <v>2</v>
      </c>
      <c r="B16" s="78" t="s">
        <v>70</v>
      </c>
      <c r="C16" s="115"/>
      <c r="D16" s="116"/>
      <c r="E16" s="116"/>
      <c r="F16" s="116"/>
      <c r="G16" s="116"/>
      <c r="H16" s="116"/>
      <c r="I16" s="116"/>
      <c r="J16" s="116"/>
      <c r="K16" s="117"/>
    </row>
    <row r="17" spans="1:12" s="12" customFormat="1" ht="56.25" customHeight="1">
      <c r="A17" s="93"/>
      <c r="B17" s="80" t="s">
        <v>79</v>
      </c>
      <c r="C17" s="79">
        <v>2999000</v>
      </c>
      <c r="D17" s="79">
        <f>C17*0.75%</f>
        <v>22492.5</v>
      </c>
      <c r="E17" s="79">
        <v>124208</v>
      </c>
      <c r="F17" s="79">
        <v>15000</v>
      </c>
      <c r="G17" s="79">
        <v>23999</v>
      </c>
      <c r="H17" s="79">
        <f>C17*19.98%+2537</f>
        <v>601737.20000000007</v>
      </c>
      <c r="I17" s="79">
        <f>SUM(C17:H17)</f>
        <v>3786436.7</v>
      </c>
      <c r="J17" s="79">
        <v>27367</v>
      </c>
      <c r="K17" s="79">
        <v>45321</v>
      </c>
    </row>
    <row r="18" spans="1:12" s="12" customFormat="1" ht="56.25" customHeight="1">
      <c r="A18" s="94"/>
      <c r="B18" s="80" t="s">
        <v>62</v>
      </c>
      <c r="C18" s="79">
        <v>3299000</v>
      </c>
      <c r="D18" s="79">
        <f>C18*0.75%</f>
        <v>24742.5</v>
      </c>
      <c r="E18" s="79">
        <v>133463</v>
      </c>
      <c r="F18" s="79">
        <v>15000</v>
      </c>
      <c r="G18" s="79">
        <v>23999</v>
      </c>
      <c r="H18" s="79">
        <f>C18*19.98%+2537</f>
        <v>661677.20000000007</v>
      </c>
      <c r="I18" s="79">
        <f>SUM(C18:H18)</f>
        <v>4157881.7</v>
      </c>
      <c r="J18" s="79">
        <v>30057</v>
      </c>
      <c r="K18" s="79">
        <v>49760</v>
      </c>
    </row>
    <row r="19" spans="1:12" s="2" customFormat="1" ht="17.100000000000001" customHeight="1" thickBot="1">
      <c r="A19" s="4"/>
      <c r="B19" s="4"/>
      <c r="C19" s="16"/>
      <c r="D19" s="16"/>
      <c r="E19" s="16"/>
      <c r="F19" s="4"/>
      <c r="G19" s="4"/>
      <c r="H19" s="5"/>
      <c r="I19" s="16"/>
      <c r="J19" s="16"/>
      <c r="K19" s="16"/>
      <c r="L19" s="4"/>
    </row>
    <row r="20" spans="1:12" s="2" customFormat="1" ht="17.100000000000001" customHeight="1">
      <c r="A20" s="4"/>
      <c r="B20" s="4" t="s">
        <v>9</v>
      </c>
      <c r="C20" s="17"/>
      <c r="D20" s="17"/>
      <c r="E20" s="17"/>
      <c r="F20" s="17"/>
      <c r="G20" s="17"/>
      <c r="H20" s="17"/>
      <c r="I20" s="100" t="s">
        <v>86</v>
      </c>
      <c r="J20" s="101"/>
      <c r="K20" s="102"/>
      <c r="L20" s="4"/>
    </row>
    <row r="21" spans="1:12" s="2" customFormat="1" ht="17.100000000000001" customHeight="1">
      <c r="A21" s="4"/>
      <c r="B21" s="4" t="s">
        <v>81</v>
      </c>
      <c r="C21" s="17"/>
      <c r="D21" s="17"/>
      <c r="E21" s="17"/>
      <c r="F21" s="17"/>
      <c r="G21" s="17"/>
      <c r="H21" s="17"/>
      <c r="I21" s="103"/>
      <c r="J21" s="104"/>
      <c r="K21" s="105"/>
      <c r="L21" s="4"/>
    </row>
    <row r="22" spans="1:12" s="2" customFormat="1" ht="18.75" customHeight="1">
      <c r="A22" s="4"/>
      <c r="B22" s="18" t="s">
        <v>65</v>
      </c>
      <c r="C22" s="17"/>
      <c r="D22" s="17"/>
      <c r="E22" s="17"/>
      <c r="F22" s="17"/>
      <c r="G22" s="17"/>
      <c r="H22" s="17"/>
      <c r="I22" s="106" t="s">
        <v>82</v>
      </c>
      <c r="J22" s="107"/>
      <c r="K22" s="108"/>
      <c r="L22" s="4"/>
    </row>
    <row r="23" spans="1:12" s="2" customFormat="1" ht="18.75" customHeight="1" thickBot="1">
      <c r="A23" s="4"/>
      <c r="B23" s="18" t="s">
        <v>66</v>
      </c>
      <c r="C23" s="17"/>
      <c r="D23" s="17"/>
      <c r="E23" s="17"/>
      <c r="F23" s="17"/>
      <c r="G23" s="17"/>
      <c r="H23" s="17"/>
      <c r="I23" s="109"/>
      <c r="J23" s="110"/>
      <c r="K23" s="111"/>
      <c r="L23" s="4"/>
    </row>
    <row r="24" spans="1:12" s="2" customFormat="1" ht="18.75" customHeight="1">
      <c r="A24" s="4"/>
      <c r="B24" s="18" t="s">
        <v>67</v>
      </c>
      <c r="C24" s="17"/>
      <c r="D24" s="17"/>
      <c r="E24" s="17"/>
      <c r="F24" s="17"/>
      <c r="G24" s="17"/>
      <c r="H24" s="17"/>
      <c r="I24" s="95" t="s">
        <v>83</v>
      </c>
      <c r="J24" s="96"/>
      <c r="K24" s="97">
        <v>49999</v>
      </c>
      <c r="L24" s="4"/>
    </row>
    <row r="25" spans="1:12" s="2" customFormat="1" ht="18.75" customHeight="1">
      <c r="A25" s="4"/>
      <c r="B25" s="18" t="s">
        <v>68</v>
      </c>
      <c r="C25" s="17"/>
      <c r="D25" s="17"/>
      <c r="E25" s="17"/>
      <c r="F25" s="17"/>
      <c r="G25" s="17"/>
      <c r="H25" s="17"/>
      <c r="I25" s="82"/>
      <c r="J25" s="83"/>
      <c r="K25" s="84"/>
      <c r="L25" s="4"/>
    </row>
    <row r="26" spans="1:12" s="2" customFormat="1" ht="18.75" customHeight="1">
      <c r="A26" s="4"/>
      <c r="B26" s="18" t="s">
        <v>69</v>
      </c>
      <c r="C26" s="17"/>
      <c r="D26" s="17"/>
      <c r="E26" s="17"/>
      <c r="F26" s="17"/>
      <c r="G26" s="17"/>
      <c r="H26" s="17"/>
      <c r="I26" s="82" t="s">
        <v>84</v>
      </c>
      <c r="J26" s="83"/>
      <c r="K26" s="84">
        <v>89999</v>
      </c>
      <c r="L26" s="4"/>
    </row>
    <row r="27" spans="1:12" s="2" customFormat="1" ht="18.75" customHeight="1">
      <c r="A27" s="4"/>
      <c r="B27" s="18" t="s">
        <v>71</v>
      </c>
      <c r="C27" s="17"/>
      <c r="D27" s="17"/>
      <c r="E27" s="17"/>
      <c r="F27" s="17"/>
      <c r="G27" s="17"/>
      <c r="H27" s="17"/>
      <c r="I27" s="82"/>
      <c r="J27" s="83"/>
      <c r="K27" s="84"/>
      <c r="L27" s="4"/>
    </row>
    <row r="28" spans="1:12" s="2" customFormat="1" ht="18.75" customHeight="1">
      <c r="A28" s="4"/>
      <c r="B28" s="18" t="s">
        <v>72</v>
      </c>
      <c r="C28" s="17"/>
      <c r="D28" s="17"/>
      <c r="E28" s="17"/>
      <c r="F28" s="17"/>
      <c r="G28" s="17"/>
      <c r="H28" s="17"/>
      <c r="I28" s="82" t="s">
        <v>85</v>
      </c>
      <c r="J28" s="83"/>
      <c r="K28" s="84">
        <v>119999</v>
      </c>
      <c r="L28" s="4"/>
    </row>
    <row r="29" spans="1:12" s="2" customFormat="1" ht="18.75" customHeight="1" thickBot="1">
      <c r="A29" s="4"/>
      <c r="B29" s="18" t="s">
        <v>73</v>
      </c>
      <c r="C29" s="17"/>
      <c r="D29" s="17"/>
      <c r="E29" s="17"/>
      <c r="F29" s="17"/>
      <c r="G29" s="17"/>
      <c r="H29" s="17"/>
      <c r="I29" s="85"/>
      <c r="J29" s="86"/>
      <c r="K29" s="87"/>
      <c r="L29" s="4"/>
    </row>
    <row r="30" spans="1:12" s="2" customFormat="1" ht="18.75" customHeight="1">
      <c r="A30" s="4"/>
      <c r="B30" s="18" t="s">
        <v>74</v>
      </c>
      <c r="C30" s="17"/>
      <c r="D30" s="17"/>
      <c r="E30" s="17"/>
      <c r="F30" s="17"/>
      <c r="G30" s="17"/>
      <c r="H30" s="17"/>
      <c r="I30" s="17"/>
      <c r="L30" s="4"/>
    </row>
    <row r="31" spans="1:12" s="2" customFormat="1" ht="18.75" customHeight="1">
      <c r="A31" s="4"/>
      <c r="B31" s="18" t="s">
        <v>75</v>
      </c>
      <c r="C31" s="3"/>
      <c r="D31" s="3"/>
      <c r="E31" s="3"/>
      <c r="F31" s="3"/>
      <c r="G31" s="3"/>
      <c r="H31" s="3"/>
      <c r="I31" s="3"/>
      <c r="J31" s="17"/>
      <c r="K31" s="17"/>
      <c r="L31" s="4"/>
    </row>
    <row r="32" spans="1:12" s="2" customFormat="1" ht="18.75" customHeight="1">
      <c r="A32" s="4"/>
      <c r="B32" s="18" t="s">
        <v>87</v>
      </c>
      <c r="C32" s="3"/>
      <c r="D32" s="3"/>
      <c r="E32" s="3"/>
      <c r="F32" s="3"/>
      <c r="G32" s="3"/>
      <c r="H32" s="3"/>
      <c r="I32" s="3"/>
      <c r="J32" s="17"/>
      <c r="K32" s="17"/>
      <c r="L32" s="4"/>
    </row>
    <row r="33" spans="1:12" s="2" customFormat="1" ht="11.25" customHeight="1">
      <c r="A33" s="4"/>
      <c r="B33" s="18"/>
      <c r="C33" s="3"/>
      <c r="D33" s="3"/>
      <c r="E33" s="3"/>
      <c r="F33" s="3"/>
      <c r="G33" s="3"/>
      <c r="H33" s="3"/>
      <c r="I33" s="3"/>
      <c r="J33" s="17"/>
      <c r="K33" s="17"/>
      <c r="L33" s="4"/>
    </row>
    <row r="34" spans="1:12" s="2" customFormat="1" ht="18.75" customHeight="1">
      <c r="A34" s="4"/>
      <c r="B34" s="129" t="s">
        <v>90</v>
      </c>
      <c r="C34" s="125" t="s">
        <v>91</v>
      </c>
      <c r="E34" s="126"/>
      <c r="F34" s="125" t="s">
        <v>92</v>
      </c>
      <c r="G34" s="126"/>
      <c r="I34" s="132" t="s">
        <v>118</v>
      </c>
      <c r="J34" s="132"/>
      <c r="K34" s="132"/>
      <c r="L34" s="4"/>
    </row>
    <row r="35" spans="1:12" s="2" customFormat="1" ht="18.75" customHeight="1">
      <c r="A35" s="4"/>
      <c r="B35" s="130" t="s">
        <v>93</v>
      </c>
      <c r="C35" s="127" t="s">
        <v>94</v>
      </c>
      <c r="E35" s="126"/>
      <c r="F35" s="127" t="s">
        <v>95</v>
      </c>
      <c r="G35" s="126"/>
      <c r="I35" s="130" t="s">
        <v>96</v>
      </c>
      <c r="J35" s="131"/>
      <c r="K35" s="131"/>
      <c r="L35" s="4"/>
    </row>
    <row r="36" spans="1:12" s="2" customFormat="1" ht="18.75" customHeight="1">
      <c r="A36" s="4"/>
      <c r="B36" s="127" t="s">
        <v>97</v>
      </c>
      <c r="C36" s="127" t="s">
        <v>98</v>
      </c>
      <c r="E36" s="126"/>
      <c r="F36" s="127" t="s">
        <v>99</v>
      </c>
      <c r="G36" s="126"/>
      <c r="I36" s="130" t="s">
        <v>100</v>
      </c>
      <c r="J36" s="124"/>
      <c r="K36" s="124"/>
      <c r="L36" s="4"/>
    </row>
    <row r="37" spans="1:12" s="2" customFormat="1" ht="18.75" customHeight="1">
      <c r="A37" s="4"/>
      <c r="B37" s="127" t="s">
        <v>101</v>
      </c>
      <c r="C37" s="127" t="s">
        <v>102</v>
      </c>
      <c r="E37" s="126"/>
      <c r="F37" s="127" t="s">
        <v>103</v>
      </c>
      <c r="G37" s="126"/>
      <c r="I37" s="130" t="s">
        <v>104</v>
      </c>
      <c r="J37" s="124"/>
      <c r="K37" s="124"/>
      <c r="L37" s="4"/>
    </row>
    <row r="38" spans="1:12" ht="18.75" customHeight="1">
      <c r="A38" s="3"/>
      <c r="B38" s="127" t="s">
        <v>105</v>
      </c>
      <c r="C38" s="126"/>
      <c r="D38" s="126"/>
      <c r="E38" s="126"/>
      <c r="F38" s="127" t="s">
        <v>106</v>
      </c>
      <c r="G38" s="126"/>
      <c r="I38" s="130" t="s">
        <v>107</v>
      </c>
      <c r="J38" s="124"/>
      <c r="K38" s="124"/>
      <c r="L38" s="3"/>
    </row>
    <row r="39" spans="1:12">
      <c r="A39" s="3"/>
      <c r="B39" s="127" t="s">
        <v>108</v>
      </c>
      <c r="C39" s="126"/>
      <c r="D39" s="126"/>
      <c r="E39" s="126"/>
      <c r="F39" s="128" t="s">
        <v>109</v>
      </c>
      <c r="G39" s="128"/>
      <c r="I39" s="130" t="s">
        <v>110</v>
      </c>
      <c r="J39" s="124"/>
      <c r="K39" s="124"/>
      <c r="L39" s="3"/>
    </row>
    <row r="40" spans="1:12">
      <c r="A40" s="3"/>
      <c r="B40" s="127" t="s">
        <v>111</v>
      </c>
      <c r="C40" s="126"/>
      <c r="D40" s="126"/>
      <c r="E40" s="126"/>
      <c r="F40" s="126"/>
      <c r="G40" s="126"/>
      <c r="I40" s="130" t="s">
        <v>112</v>
      </c>
      <c r="J40" s="124"/>
      <c r="K40" s="124"/>
      <c r="L40" s="3"/>
    </row>
    <row r="41" spans="1:12">
      <c r="A41" s="3"/>
      <c r="B41" s="127" t="s">
        <v>113</v>
      </c>
      <c r="D41" s="126"/>
      <c r="E41" s="126"/>
      <c r="F41" s="126"/>
      <c r="G41" s="126"/>
      <c r="I41" s="130" t="s">
        <v>114</v>
      </c>
      <c r="J41" s="124"/>
      <c r="K41" s="124"/>
      <c r="L41" s="3"/>
    </row>
    <row r="42" spans="1:12">
      <c r="A42" s="3"/>
      <c r="B42" s="126"/>
      <c r="D42" s="126"/>
      <c r="E42" s="126"/>
      <c r="F42" s="126"/>
      <c r="G42" s="126"/>
      <c r="I42" s="130" t="s">
        <v>115</v>
      </c>
      <c r="J42" s="124"/>
      <c r="K42" s="124"/>
      <c r="L42" s="3"/>
    </row>
    <row r="43" spans="1:12">
      <c r="A43" s="3"/>
      <c r="B43" s="126"/>
      <c r="D43" s="126"/>
      <c r="E43" s="126"/>
      <c r="F43" s="126"/>
      <c r="G43" s="126"/>
      <c r="I43" s="130" t="s">
        <v>116</v>
      </c>
      <c r="J43" s="124"/>
      <c r="K43" s="124"/>
      <c r="L43" s="3"/>
    </row>
    <row r="44" spans="1:12">
      <c r="A44" s="3"/>
      <c r="B44" s="126"/>
      <c r="C44" s="126"/>
      <c r="D44" s="126"/>
      <c r="E44" s="126"/>
      <c r="F44" s="126"/>
      <c r="G44" s="126"/>
      <c r="I44" s="130" t="s">
        <v>117</v>
      </c>
      <c r="J44" s="124"/>
      <c r="K44" s="124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15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L57" s="3"/>
    </row>
  </sheetData>
  <mergeCells count="16">
    <mergeCell ref="F39:G39"/>
    <mergeCell ref="I34:K34"/>
    <mergeCell ref="C12:K12"/>
    <mergeCell ref="C13:K13"/>
    <mergeCell ref="I20:K21"/>
    <mergeCell ref="I22:K23"/>
    <mergeCell ref="C15:K16"/>
    <mergeCell ref="I26:J27"/>
    <mergeCell ref="K26:K27"/>
    <mergeCell ref="I28:J29"/>
    <mergeCell ref="K28:K29"/>
    <mergeCell ref="A13:B13"/>
    <mergeCell ref="A14:B14"/>
    <mergeCell ref="A16:A18"/>
    <mergeCell ref="I24:J25"/>
    <mergeCell ref="K24:K25"/>
  </mergeCells>
  <pageMargins left="0.24" right="0.16" top="0.44" bottom="0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G21" sqref="G21"/>
    </sheetView>
  </sheetViews>
  <sheetFormatPr defaultRowHeight="15"/>
  <cols>
    <col min="1" max="1" width="9.140625" style="24"/>
    <col min="2" max="2" width="24" style="24" bestFit="1" customWidth="1"/>
    <col min="3" max="3" width="13.42578125" style="24" bestFit="1" customWidth="1"/>
    <col min="4" max="4" width="9.140625" style="24"/>
    <col min="5" max="6" width="10.5703125" style="24" bestFit="1" customWidth="1"/>
    <col min="7" max="8" width="10.5703125" style="24" customWidth="1"/>
    <col min="9" max="9" width="10.5703125" style="24" bestFit="1" customWidth="1"/>
    <col min="10" max="10" width="11.28515625" style="24" bestFit="1" customWidth="1"/>
    <col min="11" max="11" width="12.85546875" style="24" bestFit="1" customWidth="1"/>
    <col min="12" max="12" width="10.7109375" style="24" bestFit="1" customWidth="1"/>
    <col min="13" max="13" width="10.5703125" style="24" bestFit="1" customWidth="1"/>
    <col min="14" max="14" width="9.5703125" style="24" bestFit="1" customWidth="1"/>
    <col min="15" max="15" width="14.140625" style="24" bestFit="1" customWidth="1"/>
    <col min="16" max="16384" width="9.140625" style="24"/>
  </cols>
  <sheetData>
    <row r="1" spans="1:15" ht="15.75" thickBot="1">
      <c r="A1" s="22"/>
      <c r="B1" s="23" t="s">
        <v>0</v>
      </c>
    </row>
    <row r="2" spans="1:15">
      <c r="A2" s="25"/>
      <c r="B2" s="26"/>
      <c r="C2" s="20" t="s">
        <v>12</v>
      </c>
      <c r="D2" s="19" t="s">
        <v>14</v>
      </c>
      <c r="E2" s="19" t="s">
        <v>15</v>
      </c>
      <c r="F2" s="19" t="s">
        <v>16</v>
      </c>
      <c r="G2" s="19" t="s">
        <v>56</v>
      </c>
      <c r="H2" s="19"/>
      <c r="I2" s="19" t="s">
        <v>17</v>
      </c>
      <c r="J2" s="19" t="s">
        <v>18</v>
      </c>
      <c r="K2" s="19" t="s">
        <v>19</v>
      </c>
      <c r="L2" s="19" t="s">
        <v>20</v>
      </c>
      <c r="M2" s="19" t="s">
        <v>21</v>
      </c>
      <c r="N2" s="19" t="s">
        <v>38</v>
      </c>
      <c r="O2" s="33" t="s">
        <v>22</v>
      </c>
    </row>
    <row r="3" spans="1:15" ht="15" customHeight="1">
      <c r="A3" s="118" t="s">
        <v>2</v>
      </c>
      <c r="B3" s="27" t="s">
        <v>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>
      <c r="A4" s="119"/>
      <c r="B4" s="28" t="s">
        <v>29</v>
      </c>
      <c r="C4" s="49" t="e">
        <f>'ŠKODA SUPERB'!#REF!</f>
        <v>#REF!</v>
      </c>
      <c r="D4" s="21" t="e">
        <f>C4*5%</f>
        <v>#REF!</v>
      </c>
      <c r="E4" s="39" t="e">
        <f>C4-D4</f>
        <v>#REF!</v>
      </c>
      <c r="F4" s="40" t="e">
        <f>E4*3.44%</f>
        <v>#REF!</v>
      </c>
      <c r="G4" s="40" t="e">
        <f>F4*0%</f>
        <v>#REF!</v>
      </c>
      <c r="H4" s="40" t="e">
        <f>F4-G4</f>
        <v>#REF!</v>
      </c>
      <c r="I4" s="21">
        <v>7890</v>
      </c>
      <c r="J4" s="21">
        <v>250</v>
      </c>
      <c r="K4" s="21">
        <v>100</v>
      </c>
      <c r="L4" s="21">
        <v>50</v>
      </c>
      <c r="M4" s="40" t="e">
        <f>SUM(H4:L4)</f>
        <v>#REF!</v>
      </c>
      <c r="N4" s="40" t="e">
        <f>M4*18%</f>
        <v>#REF!</v>
      </c>
      <c r="O4" s="41" t="e">
        <f>M4+N4</f>
        <v>#REF!</v>
      </c>
    </row>
    <row r="5" spans="1:15">
      <c r="A5" s="119"/>
      <c r="B5" s="31" t="s">
        <v>30</v>
      </c>
      <c r="C5" s="49" t="e">
        <f>'ŠKODA SUPERB'!#REF!</f>
        <v>#REF!</v>
      </c>
      <c r="D5" s="21" t="e">
        <f>C5*5%</f>
        <v>#REF!</v>
      </c>
      <c r="E5" s="39" t="e">
        <f>C5-D5</f>
        <v>#REF!</v>
      </c>
      <c r="F5" s="40" t="e">
        <f>E5*3.44%</f>
        <v>#REF!</v>
      </c>
      <c r="G5" s="40" t="e">
        <f>F5*0%</f>
        <v>#REF!</v>
      </c>
      <c r="H5" s="40" t="e">
        <f>F5-G5</f>
        <v>#REF!</v>
      </c>
      <c r="I5" s="21">
        <v>7890</v>
      </c>
      <c r="J5" s="21">
        <v>250</v>
      </c>
      <c r="K5" s="21">
        <v>100</v>
      </c>
      <c r="L5" s="21">
        <v>50</v>
      </c>
      <c r="M5" s="40" t="e">
        <f t="shared" ref="M5:M11" si="0">SUM(H5:L5)</f>
        <v>#REF!</v>
      </c>
      <c r="N5" s="40" t="e">
        <f>M5*18%</f>
        <v>#REF!</v>
      </c>
      <c r="O5" s="41" t="e">
        <f>M5+N5</f>
        <v>#REF!</v>
      </c>
    </row>
    <row r="6" spans="1:15">
      <c r="A6" s="119"/>
      <c r="B6" s="28" t="s">
        <v>31</v>
      </c>
      <c r="C6" s="49" t="e">
        <f>'ŠKODA SUPERB'!#REF!</f>
        <v>#REF!</v>
      </c>
      <c r="D6" s="21" t="e">
        <f>C6*5%</f>
        <v>#REF!</v>
      </c>
      <c r="E6" s="39" t="e">
        <f>C6-D6</f>
        <v>#REF!</v>
      </c>
      <c r="F6" s="40" t="e">
        <f>E6*3.44%</f>
        <v>#REF!</v>
      </c>
      <c r="G6" s="40" t="e">
        <f>F6*0%</f>
        <v>#REF!</v>
      </c>
      <c r="H6" s="40" t="e">
        <f>F6-G6</f>
        <v>#REF!</v>
      </c>
      <c r="I6" s="21">
        <v>7890</v>
      </c>
      <c r="J6" s="21">
        <v>250</v>
      </c>
      <c r="K6" s="21">
        <v>100</v>
      </c>
      <c r="L6" s="21">
        <v>50</v>
      </c>
      <c r="M6" s="40" t="e">
        <f t="shared" si="0"/>
        <v>#REF!</v>
      </c>
      <c r="N6" s="40" t="e">
        <f>M6*18%</f>
        <v>#REF!</v>
      </c>
      <c r="O6" s="41" t="e">
        <f>M6+N6</f>
        <v>#REF!</v>
      </c>
    </row>
    <row r="7" spans="1:15">
      <c r="A7" s="119"/>
      <c r="B7" s="52" t="s">
        <v>36</v>
      </c>
      <c r="C7" s="53" t="e">
        <f>'ŠKODA SUPERB'!#REF!</f>
        <v>#REF!</v>
      </c>
      <c r="D7" s="54" t="e">
        <f>C7*5%</f>
        <v>#REF!</v>
      </c>
      <c r="E7" s="55" t="e">
        <f>C7-D7</f>
        <v>#REF!</v>
      </c>
      <c r="F7" s="56" t="e">
        <f>E7*3.44%</f>
        <v>#REF!</v>
      </c>
      <c r="G7" s="40" t="e">
        <f>F7*0%</f>
        <v>#REF!</v>
      </c>
      <c r="H7" s="56" t="e">
        <f>F7-G7</f>
        <v>#REF!</v>
      </c>
      <c r="I7" s="54">
        <v>7890</v>
      </c>
      <c r="J7" s="54">
        <v>250</v>
      </c>
      <c r="K7" s="54">
        <v>100</v>
      </c>
      <c r="L7" s="54">
        <v>50</v>
      </c>
      <c r="M7" s="40" t="e">
        <f t="shared" si="0"/>
        <v>#REF!</v>
      </c>
      <c r="N7" s="56" t="e">
        <f>M7*18%</f>
        <v>#REF!</v>
      </c>
      <c r="O7" s="57" t="e">
        <f>M7+N7</f>
        <v>#REF!</v>
      </c>
    </row>
    <row r="8" spans="1:15">
      <c r="A8" s="119"/>
      <c r="B8" s="30" t="s">
        <v>6</v>
      </c>
    </row>
    <row r="9" spans="1:15">
      <c r="A9" s="119"/>
      <c r="B9" s="28" t="s">
        <v>30</v>
      </c>
      <c r="C9" s="49" t="e">
        <f>'ŠKODA SUPERB'!#REF!</f>
        <v>#REF!</v>
      </c>
      <c r="D9" s="21" t="e">
        <f>C9*5%</f>
        <v>#REF!</v>
      </c>
      <c r="E9" s="39" t="e">
        <f>C9-D9</f>
        <v>#REF!</v>
      </c>
      <c r="F9" s="40" t="e">
        <f>E9*3.44%</f>
        <v>#REF!</v>
      </c>
      <c r="G9" s="40" t="e">
        <f>F9*0%</f>
        <v>#REF!</v>
      </c>
      <c r="H9" s="56" t="e">
        <f>F9-G9</f>
        <v>#REF!</v>
      </c>
      <c r="I9" s="21">
        <v>7890</v>
      </c>
      <c r="J9" s="21">
        <v>250</v>
      </c>
      <c r="K9" s="21">
        <v>100</v>
      </c>
      <c r="L9" s="21">
        <v>50</v>
      </c>
      <c r="M9" s="40" t="e">
        <f t="shared" si="0"/>
        <v>#REF!</v>
      </c>
      <c r="N9" s="40" t="e">
        <f>M9*18%</f>
        <v>#REF!</v>
      </c>
      <c r="O9" s="41" t="e">
        <f>M9+N9</f>
        <v>#REF!</v>
      </c>
    </row>
    <row r="10" spans="1:15">
      <c r="A10" s="119"/>
      <c r="B10" s="28" t="s">
        <v>31</v>
      </c>
      <c r="C10" s="49" t="e">
        <f>'ŠKODA SUPERB'!#REF!</f>
        <v>#REF!</v>
      </c>
      <c r="D10" s="21" t="e">
        <f>C10*5%</f>
        <v>#REF!</v>
      </c>
      <c r="E10" s="39" t="e">
        <f>C10-D10</f>
        <v>#REF!</v>
      </c>
      <c r="F10" s="40" t="e">
        <f>E10*3.44%</f>
        <v>#REF!</v>
      </c>
      <c r="G10" s="40" t="e">
        <f>F10*0%</f>
        <v>#REF!</v>
      </c>
      <c r="H10" s="56" t="e">
        <f>F10-G10</f>
        <v>#REF!</v>
      </c>
      <c r="I10" s="21">
        <v>7890</v>
      </c>
      <c r="J10" s="21">
        <v>250</v>
      </c>
      <c r="K10" s="21">
        <v>100</v>
      </c>
      <c r="L10" s="21">
        <v>50</v>
      </c>
      <c r="M10" s="40" t="e">
        <f t="shared" si="0"/>
        <v>#REF!</v>
      </c>
      <c r="N10" s="40" t="e">
        <f>M10*18%</f>
        <v>#REF!</v>
      </c>
      <c r="O10" s="41" t="e">
        <f>M10+N10</f>
        <v>#REF!</v>
      </c>
    </row>
    <row r="11" spans="1:15">
      <c r="A11" s="51"/>
      <c r="B11" s="28" t="s">
        <v>36</v>
      </c>
      <c r="C11" s="49" t="e">
        <f>'ŠKODA SUPERB'!#REF!</f>
        <v>#REF!</v>
      </c>
      <c r="D11" s="21" t="e">
        <f>C11*5%</f>
        <v>#REF!</v>
      </c>
      <c r="E11" s="39" t="e">
        <f>C11-D11</f>
        <v>#REF!</v>
      </c>
      <c r="F11" s="40" t="e">
        <f>E11*3.44%</f>
        <v>#REF!</v>
      </c>
      <c r="G11" s="40" t="e">
        <f>F11*0%</f>
        <v>#REF!</v>
      </c>
      <c r="H11" s="56" t="e">
        <f>F11-G11</f>
        <v>#REF!</v>
      </c>
      <c r="I11" s="21">
        <v>7890</v>
      </c>
      <c r="J11" s="21">
        <v>250</v>
      </c>
      <c r="K11" s="21">
        <v>100</v>
      </c>
      <c r="L11" s="21">
        <v>50</v>
      </c>
      <c r="M11" s="40" t="e">
        <f t="shared" si="0"/>
        <v>#REF!</v>
      </c>
      <c r="N11" s="40" t="e">
        <f>M11*18%</f>
        <v>#REF!</v>
      </c>
      <c r="O11" s="41" t="e">
        <f>M11+N11</f>
        <v>#REF!</v>
      </c>
    </row>
    <row r="12" spans="1:15">
      <c r="A12" s="31"/>
      <c r="B12" s="32"/>
    </row>
    <row r="13" spans="1:15" ht="15" customHeight="1">
      <c r="A13" s="120" t="s">
        <v>3</v>
      </c>
      <c r="B13" s="27" t="s">
        <v>7</v>
      </c>
    </row>
    <row r="14" spans="1:15">
      <c r="A14" s="121"/>
      <c r="B14" s="28" t="s">
        <v>29</v>
      </c>
      <c r="C14" s="49" t="e">
        <f>'ŠKODA SUPERB'!#REF!</f>
        <v>#REF!</v>
      </c>
      <c r="D14" s="21" t="e">
        <f>C14*5%</f>
        <v>#REF!</v>
      </c>
      <c r="E14" s="39" t="e">
        <f>C14-D14</f>
        <v>#REF!</v>
      </c>
      <c r="F14" s="40" t="e">
        <f>E14*3.283%</f>
        <v>#REF!</v>
      </c>
      <c r="G14" s="40" t="e">
        <f>F14*0%</f>
        <v>#REF!</v>
      </c>
      <c r="H14" s="56" t="e">
        <f>F14-G14</f>
        <v>#REF!</v>
      </c>
      <c r="I14" s="21">
        <v>2863</v>
      </c>
      <c r="J14" s="21">
        <v>250</v>
      </c>
      <c r="K14" s="21">
        <v>100</v>
      </c>
      <c r="L14" s="21">
        <v>50</v>
      </c>
      <c r="M14" s="40" t="e">
        <f t="shared" ref="M14:M21" si="1">SUM(H14:L14)</f>
        <v>#REF!</v>
      </c>
      <c r="N14" s="40" t="e">
        <f>M14*18%</f>
        <v>#REF!</v>
      </c>
      <c r="O14" s="41" t="e">
        <f>M14+N14</f>
        <v>#REF!</v>
      </c>
    </row>
    <row r="15" spans="1:15">
      <c r="A15" s="121"/>
      <c r="B15" s="28" t="s">
        <v>30</v>
      </c>
      <c r="C15" s="49" t="e">
        <f>'ŠKODA SUPERB'!#REF!</f>
        <v>#REF!</v>
      </c>
      <c r="D15" s="21" t="e">
        <f>C15*5%</f>
        <v>#REF!</v>
      </c>
      <c r="E15" s="39" t="e">
        <f>C15-D15</f>
        <v>#REF!</v>
      </c>
      <c r="F15" s="40" t="e">
        <f>E15*3.283%</f>
        <v>#REF!</v>
      </c>
      <c r="G15" s="40" t="e">
        <f>F15*0%</f>
        <v>#REF!</v>
      </c>
      <c r="H15" s="56" t="e">
        <f>F15-G15</f>
        <v>#REF!</v>
      </c>
      <c r="I15" s="21">
        <v>2863</v>
      </c>
      <c r="J15" s="21">
        <v>250</v>
      </c>
      <c r="K15" s="21">
        <v>100</v>
      </c>
      <c r="L15" s="21">
        <v>50</v>
      </c>
      <c r="M15" s="40" t="e">
        <f t="shared" si="1"/>
        <v>#REF!</v>
      </c>
      <c r="N15" s="40" t="e">
        <f>M15*18%</f>
        <v>#REF!</v>
      </c>
      <c r="O15" s="41" t="e">
        <f>M15+N15</f>
        <v>#REF!</v>
      </c>
    </row>
    <row r="16" spans="1:15">
      <c r="A16" s="121"/>
      <c r="B16" s="28" t="s">
        <v>28</v>
      </c>
      <c r="C16" s="49" t="e">
        <f>'ŠKODA SUPERB'!#REF!</f>
        <v>#REF!</v>
      </c>
      <c r="D16" s="21" t="e">
        <f>C16*5%</f>
        <v>#REF!</v>
      </c>
      <c r="E16" s="39" t="e">
        <f>C16-D16</f>
        <v>#REF!</v>
      </c>
      <c r="F16" s="40" t="e">
        <f>E16*3.283%</f>
        <v>#REF!</v>
      </c>
      <c r="G16" s="40" t="e">
        <f>F16*0%</f>
        <v>#REF!</v>
      </c>
      <c r="H16" s="56" t="e">
        <f>F16-G16</f>
        <v>#REF!</v>
      </c>
      <c r="I16" s="21">
        <v>2863</v>
      </c>
      <c r="J16" s="21">
        <v>250</v>
      </c>
      <c r="K16" s="21">
        <v>100</v>
      </c>
      <c r="L16" s="21">
        <v>50</v>
      </c>
      <c r="M16" s="40" t="e">
        <f t="shared" si="1"/>
        <v>#REF!</v>
      </c>
      <c r="N16" s="40" t="e">
        <f>M16*18%</f>
        <v>#REF!</v>
      </c>
      <c r="O16" s="41" t="e">
        <f>M16+N16</f>
        <v>#REF!</v>
      </c>
    </row>
    <row r="17" spans="1:15">
      <c r="A17" s="121"/>
      <c r="B17" s="28" t="s">
        <v>32</v>
      </c>
      <c r="C17" s="49" t="e">
        <f>'ŠKODA SUPERB'!#REF!</f>
        <v>#REF!</v>
      </c>
      <c r="D17" s="21" t="e">
        <f>C17*5%</f>
        <v>#REF!</v>
      </c>
      <c r="E17" s="39" t="e">
        <f>C17-D17</f>
        <v>#REF!</v>
      </c>
      <c r="F17" s="40" t="e">
        <f>E17*3.283%</f>
        <v>#REF!</v>
      </c>
      <c r="G17" s="40" t="e">
        <f>F17*0%</f>
        <v>#REF!</v>
      </c>
      <c r="H17" s="56" t="e">
        <f>F17-G17</f>
        <v>#REF!</v>
      </c>
      <c r="I17" s="21">
        <v>2863</v>
      </c>
      <c r="J17" s="21">
        <v>250</v>
      </c>
      <c r="K17" s="21">
        <v>100</v>
      </c>
      <c r="L17" s="21">
        <v>50</v>
      </c>
      <c r="M17" s="40" t="e">
        <f t="shared" si="1"/>
        <v>#REF!</v>
      </c>
      <c r="N17" s="40" t="e">
        <f>M17*18%</f>
        <v>#REF!</v>
      </c>
      <c r="O17" s="41" t="e">
        <f>M17+N17</f>
        <v>#REF!</v>
      </c>
    </row>
    <row r="18" spans="1:15">
      <c r="A18" s="121"/>
      <c r="B18" s="30" t="s">
        <v>24</v>
      </c>
    </row>
    <row r="19" spans="1:15">
      <c r="A19" s="121"/>
      <c r="B19" s="28" t="s">
        <v>30</v>
      </c>
      <c r="C19" s="49" t="e">
        <f>'ŠKODA SUPERB'!#REF!</f>
        <v>#REF!</v>
      </c>
      <c r="D19" s="21" t="e">
        <f>C19*5%</f>
        <v>#REF!</v>
      </c>
      <c r="E19" s="39" t="e">
        <f>C19-D19</f>
        <v>#REF!</v>
      </c>
      <c r="F19" s="40" t="e">
        <f>E19*3.283%</f>
        <v>#REF!</v>
      </c>
      <c r="G19" s="40" t="e">
        <f>F19*0%</f>
        <v>#REF!</v>
      </c>
      <c r="H19" s="56" t="e">
        <f>F19-G19</f>
        <v>#REF!</v>
      </c>
      <c r="I19" s="21">
        <v>2863</v>
      </c>
      <c r="J19" s="21">
        <v>250</v>
      </c>
      <c r="K19" s="21">
        <v>100</v>
      </c>
      <c r="L19" s="21">
        <v>50</v>
      </c>
      <c r="M19" s="40" t="e">
        <f t="shared" si="1"/>
        <v>#REF!</v>
      </c>
      <c r="N19" s="40" t="e">
        <f>M19*18%</f>
        <v>#REF!</v>
      </c>
      <c r="O19" s="41" t="e">
        <f>M19+N19</f>
        <v>#REF!</v>
      </c>
    </row>
    <row r="20" spans="1:15">
      <c r="A20" s="121"/>
      <c r="B20" s="28" t="s">
        <v>4</v>
      </c>
      <c r="C20" s="50" t="e">
        <f>'ŠKODA SUPERB'!#REF!</f>
        <v>#REF!</v>
      </c>
      <c r="D20" s="21" t="e">
        <f>C20*5%</f>
        <v>#REF!</v>
      </c>
      <c r="E20" s="39" t="e">
        <f>C20-D20</f>
        <v>#REF!</v>
      </c>
      <c r="F20" s="40" t="e">
        <f>E20*3.283%</f>
        <v>#REF!</v>
      </c>
      <c r="G20" s="40" t="e">
        <f>F20*0%</f>
        <v>#REF!</v>
      </c>
      <c r="H20" s="56" t="e">
        <f>F20-G20</f>
        <v>#REF!</v>
      </c>
      <c r="I20" s="21">
        <v>2863</v>
      </c>
      <c r="J20" s="21">
        <v>250</v>
      </c>
      <c r="K20" s="21">
        <v>100</v>
      </c>
      <c r="L20" s="21">
        <v>50</v>
      </c>
      <c r="M20" s="40" t="e">
        <f t="shared" si="1"/>
        <v>#REF!</v>
      </c>
      <c r="N20" s="40" t="e">
        <f>M20*18%</f>
        <v>#REF!</v>
      </c>
      <c r="O20" s="41" t="e">
        <f>M20+N20</f>
        <v>#REF!</v>
      </c>
    </row>
    <row r="21" spans="1:15">
      <c r="A21" s="121"/>
      <c r="B21" s="28" t="s">
        <v>32</v>
      </c>
      <c r="C21" s="49" t="e">
        <f>'ŠKODA SUPERB'!#REF!</f>
        <v>#REF!</v>
      </c>
      <c r="D21" s="21" t="e">
        <f>C21*5%</f>
        <v>#REF!</v>
      </c>
      <c r="E21" s="39" t="e">
        <f>C21-D21</f>
        <v>#REF!</v>
      </c>
      <c r="F21" s="40" t="e">
        <f>E21*3.283%</f>
        <v>#REF!</v>
      </c>
      <c r="G21" s="40" t="e">
        <f>F21*0%</f>
        <v>#REF!</v>
      </c>
      <c r="H21" s="56" t="e">
        <f>F21-G21</f>
        <v>#REF!</v>
      </c>
      <c r="I21" s="21">
        <v>2863</v>
      </c>
      <c r="J21" s="21">
        <v>250</v>
      </c>
      <c r="K21" s="21">
        <v>100</v>
      </c>
      <c r="L21" s="21">
        <v>50</v>
      </c>
      <c r="M21" s="40" t="e">
        <f t="shared" si="1"/>
        <v>#REF!</v>
      </c>
      <c r="N21" s="40" t="e">
        <f>M21*18%</f>
        <v>#REF!</v>
      </c>
      <c r="O21" s="41" t="e">
        <f>M21+N21</f>
        <v>#REF!</v>
      </c>
    </row>
    <row r="24" spans="1:15">
      <c r="E24" t="s">
        <v>13</v>
      </c>
    </row>
  </sheetData>
  <sheetProtection password="CF64" sheet="1"/>
  <mergeCells count="2">
    <mergeCell ref="A3:A10"/>
    <mergeCell ref="A13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23" sqref="B23"/>
    </sheetView>
  </sheetViews>
  <sheetFormatPr defaultRowHeight="15"/>
  <cols>
    <col min="1" max="1" width="9.140625" style="24"/>
    <col min="2" max="2" width="24" style="24" bestFit="1" customWidth="1"/>
    <col min="3" max="3" width="13.42578125" style="24" bestFit="1" customWidth="1"/>
    <col min="4" max="4" width="9.140625" style="24"/>
    <col min="5" max="6" width="10.5703125" style="24" bestFit="1" customWidth="1"/>
    <col min="7" max="7" width="14.5703125" style="24" bestFit="1" customWidth="1"/>
    <col min="8" max="8" width="10.5703125" style="24" bestFit="1" customWidth="1"/>
    <col min="9" max="9" width="9.5703125" style="24" bestFit="1" customWidth="1"/>
    <col min="10" max="10" width="10.5703125" style="24" bestFit="1" customWidth="1"/>
    <col min="11" max="16384" width="9.140625" style="24"/>
  </cols>
  <sheetData>
    <row r="1" spans="1:10" ht="15.75" thickBot="1">
      <c r="A1" s="22"/>
      <c r="B1" s="23" t="s">
        <v>0</v>
      </c>
    </row>
    <row r="2" spans="1:10">
      <c r="A2" s="25"/>
      <c r="B2" s="26"/>
      <c r="C2" s="20" t="s">
        <v>12</v>
      </c>
      <c r="D2" s="19" t="s">
        <v>14</v>
      </c>
      <c r="E2" s="19" t="s">
        <v>15</v>
      </c>
      <c r="F2" s="19" t="s">
        <v>16</v>
      </c>
      <c r="G2" s="19" t="s">
        <v>25</v>
      </c>
      <c r="H2" s="19" t="s">
        <v>21</v>
      </c>
      <c r="I2" s="19" t="s">
        <v>38</v>
      </c>
      <c r="J2" s="19" t="s">
        <v>21</v>
      </c>
    </row>
    <row r="3" spans="1:10">
      <c r="A3" s="118" t="s">
        <v>2</v>
      </c>
      <c r="B3" s="27" t="s">
        <v>5</v>
      </c>
      <c r="C3" s="34"/>
      <c r="D3" s="34"/>
      <c r="E3" s="34"/>
      <c r="F3" s="34"/>
    </row>
    <row r="4" spans="1:10">
      <c r="A4" s="122"/>
      <c r="B4" s="28" t="s">
        <v>29</v>
      </c>
      <c r="C4" s="49" t="e">
        <f>'ŠKODA SUPERB'!#REF!</f>
        <v>#REF!</v>
      </c>
      <c r="D4" s="21" t="e">
        <f>C4*5%</f>
        <v>#REF!</v>
      </c>
      <c r="E4" s="39" t="e">
        <f>C4-D4</f>
        <v>#REF!</v>
      </c>
      <c r="F4" s="40" t="e">
        <f>E4*1.65%</f>
        <v>#REF!</v>
      </c>
      <c r="G4" s="29">
        <v>1000</v>
      </c>
      <c r="H4" s="40" t="e">
        <f>F4+G4</f>
        <v>#REF!</v>
      </c>
      <c r="I4" s="40" t="e">
        <f>H4*18%</f>
        <v>#REF!</v>
      </c>
      <c r="J4" s="42" t="e">
        <f>H4+I4</f>
        <v>#REF!</v>
      </c>
    </row>
    <row r="5" spans="1:10">
      <c r="A5" s="122"/>
      <c r="B5" s="31" t="s">
        <v>30</v>
      </c>
      <c r="C5" s="49" t="e">
        <f>'ŠKODA SUPERB'!#REF!</f>
        <v>#REF!</v>
      </c>
      <c r="D5" s="36" t="e">
        <f>C5*5%</f>
        <v>#REF!</v>
      </c>
      <c r="E5" s="37" t="e">
        <f>C5-D5</f>
        <v>#REF!</v>
      </c>
      <c r="F5" s="40" t="e">
        <f>E5*1.65%</f>
        <v>#REF!</v>
      </c>
      <c r="G5" s="29">
        <v>1000</v>
      </c>
      <c r="H5" s="38" t="e">
        <f>F5+G5</f>
        <v>#REF!</v>
      </c>
      <c r="I5" s="40" t="e">
        <f>H5*18%</f>
        <v>#REF!</v>
      </c>
      <c r="J5" s="43" t="e">
        <f>H5+I5</f>
        <v>#REF!</v>
      </c>
    </row>
    <row r="6" spans="1:10">
      <c r="A6" s="122"/>
      <c r="B6" s="28" t="s">
        <v>31</v>
      </c>
      <c r="C6" s="49" t="e">
        <f>'ŠKODA SUPERB'!#REF!</f>
        <v>#REF!</v>
      </c>
      <c r="D6" s="21" t="e">
        <f>C6*5%</f>
        <v>#REF!</v>
      </c>
      <c r="E6" s="39" t="e">
        <f>C6-D6</f>
        <v>#REF!</v>
      </c>
      <c r="F6" s="40" t="e">
        <f>E6*1.65%</f>
        <v>#REF!</v>
      </c>
      <c r="G6" s="29">
        <v>1000</v>
      </c>
      <c r="H6" s="40" t="e">
        <f>F6+G6</f>
        <v>#REF!</v>
      </c>
      <c r="I6" s="40" t="e">
        <f>H6*18%</f>
        <v>#REF!</v>
      </c>
      <c r="J6" s="42" t="e">
        <f>H6+I6</f>
        <v>#REF!</v>
      </c>
    </row>
    <row r="7" spans="1:10">
      <c r="A7" s="122"/>
      <c r="B7" s="28" t="s">
        <v>36</v>
      </c>
      <c r="C7" s="49" t="e">
        <f>'ŠKODA SUPERB'!#REF!</f>
        <v>#REF!</v>
      </c>
      <c r="D7" s="21" t="e">
        <f>C7*5%</f>
        <v>#REF!</v>
      </c>
      <c r="E7" s="39" t="e">
        <f>C7-D7</f>
        <v>#REF!</v>
      </c>
      <c r="F7" s="40" t="e">
        <f>E7*1.65%</f>
        <v>#REF!</v>
      </c>
      <c r="G7" s="29">
        <v>1000</v>
      </c>
      <c r="H7" s="40" t="e">
        <f>F7+G7</f>
        <v>#REF!</v>
      </c>
      <c r="I7" s="40" t="e">
        <f>H7*18%</f>
        <v>#REF!</v>
      </c>
      <c r="J7" s="42" t="e">
        <f>H7+I7</f>
        <v>#REF!</v>
      </c>
    </row>
    <row r="8" spans="1:10">
      <c r="A8" s="122"/>
      <c r="B8" s="44" t="s">
        <v>6</v>
      </c>
      <c r="D8" s="35"/>
      <c r="E8" s="35"/>
      <c r="F8" s="35"/>
      <c r="G8" s="35"/>
      <c r="H8" s="35"/>
      <c r="I8" s="35"/>
      <c r="J8" s="45"/>
    </row>
    <row r="9" spans="1:10">
      <c r="A9" s="122"/>
      <c r="B9" s="28" t="s">
        <v>30</v>
      </c>
      <c r="C9" s="49" t="e">
        <f>'ŠKODA SUPERB'!#REF!</f>
        <v>#REF!</v>
      </c>
      <c r="D9" s="21" t="e">
        <f>C9*5%</f>
        <v>#REF!</v>
      </c>
      <c r="E9" s="39" t="e">
        <f>C9-D9</f>
        <v>#REF!</v>
      </c>
      <c r="F9" s="40" t="e">
        <f>E9*1.65%</f>
        <v>#REF!</v>
      </c>
      <c r="G9" s="29">
        <v>1000</v>
      </c>
      <c r="H9" s="40" t="e">
        <f>F9+G9</f>
        <v>#REF!</v>
      </c>
      <c r="I9" s="40" t="e">
        <f>H9*18%</f>
        <v>#REF!</v>
      </c>
      <c r="J9" s="42" t="e">
        <f>H9+I9</f>
        <v>#REF!</v>
      </c>
    </row>
    <row r="10" spans="1:10">
      <c r="A10" s="122"/>
      <c r="B10" s="31" t="s">
        <v>31</v>
      </c>
      <c r="C10" s="49" t="e">
        <f>'ŠKODA SUPERB'!#REF!</f>
        <v>#REF!</v>
      </c>
      <c r="D10" s="36" t="e">
        <f>C10*5%</f>
        <v>#REF!</v>
      </c>
      <c r="E10" s="37" t="e">
        <f>C10-D10</f>
        <v>#REF!</v>
      </c>
      <c r="F10" s="40" t="e">
        <f>E10*1.65%</f>
        <v>#REF!</v>
      </c>
      <c r="G10" s="29">
        <v>1000</v>
      </c>
      <c r="H10" s="38" t="e">
        <f>F10+G10</f>
        <v>#REF!</v>
      </c>
      <c r="I10" s="40" t="e">
        <f>H10*18%</f>
        <v>#REF!</v>
      </c>
      <c r="J10" s="43" t="e">
        <f>H10+I10</f>
        <v>#REF!</v>
      </c>
    </row>
    <row r="11" spans="1:10">
      <c r="A11" s="51"/>
      <c r="B11" s="31" t="s">
        <v>36</v>
      </c>
      <c r="C11" s="49" t="e">
        <f>'ŠKODA SUPERB'!#REF!</f>
        <v>#REF!</v>
      </c>
      <c r="D11" s="36" t="e">
        <f>C11*5%</f>
        <v>#REF!</v>
      </c>
      <c r="E11" s="37" t="e">
        <f>C11-D11</f>
        <v>#REF!</v>
      </c>
      <c r="F11" s="40" t="e">
        <f>E11*1.65%</f>
        <v>#REF!</v>
      </c>
      <c r="G11" s="29">
        <v>1000</v>
      </c>
      <c r="H11" s="38" t="e">
        <f>F11+G11</f>
        <v>#REF!</v>
      </c>
      <c r="I11" s="40" t="e">
        <f>H11*18%</f>
        <v>#REF!</v>
      </c>
      <c r="J11" s="43" t="e">
        <f>H11+I11</f>
        <v>#REF!</v>
      </c>
    </row>
    <row r="12" spans="1:10">
      <c r="A12" s="31"/>
      <c r="B12" s="31"/>
      <c r="D12" s="35"/>
      <c r="E12" s="35"/>
      <c r="F12" s="35"/>
      <c r="G12" s="35"/>
      <c r="H12" s="35"/>
      <c r="I12" s="35"/>
      <c r="J12" s="45"/>
    </row>
    <row r="13" spans="1:10" ht="15" customHeight="1">
      <c r="A13" s="120" t="s">
        <v>3</v>
      </c>
      <c r="B13" s="46" t="s">
        <v>7</v>
      </c>
      <c r="D13" s="35"/>
      <c r="E13" s="35"/>
      <c r="F13" s="35"/>
      <c r="G13" s="35"/>
      <c r="H13" s="35"/>
      <c r="I13" s="35"/>
      <c r="J13" s="45"/>
    </row>
    <row r="14" spans="1:10">
      <c r="A14" s="121"/>
      <c r="B14" s="28" t="s">
        <v>29</v>
      </c>
      <c r="C14" s="49" t="e">
        <f>'ŠKODA SUPERB'!#REF!</f>
        <v>#REF!</v>
      </c>
      <c r="D14" s="21" t="e">
        <f>C14*5%</f>
        <v>#REF!</v>
      </c>
      <c r="E14" s="39" t="e">
        <f>C14-D14</f>
        <v>#REF!</v>
      </c>
      <c r="F14" s="40" t="e">
        <f>E14*1.65%</f>
        <v>#REF!</v>
      </c>
      <c r="G14" s="29">
        <v>1000</v>
      </c>
      <c r="H14" s="40" t="e">
        <f>F14+G14</f>
        <v>#REF!</v>
      </c>
      <c r="I14" s="40" t="e">
        <f>H14*18%</f>
        <v>#REF!</v>
      </c>
      <c r="J14" s="42" t="e">
        <f>H14+I14</f>
        <v>#REF!</v>
      </c>
    </row>
    <row r="15" spans="1:10">
      <c r="A15" s="121"/>
      <c r="B15" s="31" t="s">
        <v>30</v>
      </c>
      <c r="C15" s="49" t="e">
        <f>'ŠKODA SUPERB'!#REF!</f>
        <v>#REF!</v>
      </c>
      <c r="D15" s="36" t="e">
        <f>C15*5%</f>
        <v>#REF!</v>
      </c>
      <c r="E15" s="37" t="e">
        <f>C15-D15</f>
        <v>#REF!</v>
      </c>
      <c r="F15" s="40" t="e">
        <f>E15*1.65%</f>
        <v>#REF!</v>
      </c>
      <c r="G15" s="29">
        <v>1000</v>
      </c>
      <c r="H15" s="38" t="e">
        <f>F15+G15</f>
        <v>#REF!</v>
      </c>
      <c r="I15" s="40" t="e">
        <f>H15*18%</f>
        <v>#REF!</v>
      </c>
      <c r="J15" s="43" t="e">
        <f>H15+I15</f>
        <v>#REF!</v>
      </c>
    </row>
    <row r="16" spans="1:10">
      <c r="A16" s="121"/>
      <c r="B16" s="28" t="s">
        <v>28</v>
      </c>
      <c r="C16" s="49" t="e">
        <f>'ŠKODA SUPERB'!#REF!</f>
        <v>#REF!</v>
      </c>
      <c r="D16" s="21" t="e">
        <f>C16*5%</f>
        <v>#REF!</v>
      </c>
      <c r="E16" s="39" t="e">
        <f>C16-D16</f>
        <v>#REF!</v>
      </c>
      <c r="F16" s="40" t="e">
        <f>E16*1.65%</f>
        <v>#REF!</v>
      </c>
      <c r="G16" s="29">
        <v>1000</v>
      </c>
      <c r="H16" s="40" t="e">
        <f>F16+G16</f>
        <v>#REF!</v>
      </c>
      <c r="I16" s="40" t="e">
        <f>H16*18%</f>
        <v>#REF!</v>
      </c>
      <c r="J16" s="42" t="e">
        <f>H16+I16</f>
        <v>#REF!</v>
      </c>
    </row>
    <row r="17" spans="1:10">
      <c r="A17" s="121"/>
      <c r="B17" s="28" t="s">
        <v>32</v>
      </c>
      <c r="C17" s="49" t="e">
        <f>'ŠKODA SUPERB'!#REF!</f>
        <v>#REF!</v>
      </c>
      <c r="D17" s="21" t="e">
        <f>C17*5%</f>
        <v>#REF!</v>
      </c>
      <c r="E17" s="39" t="e">
        <f>C17-D17</f>
        <v>#REF!</v>
      </c>
      <c r="F17" s="40" t="e">
        <f>E17*1.65%</f>
        <v>#REF!</v>
      </c>
      <c r="G17" s="29">
        <v>1000</v>
      </c>
      <c r="H17" s="40" t="e">
        <f>F17+G17</f>
        <v>#REF!</v>
      </c>
      <c r="I17" s="40" t="e">
        <f>H17*18%</f>
        <v>#REF!</v>
      </c>
      <c r="J17" s="42" t="e">
        <f>H17+I17</f>
        <v>#REF!</v>
      </c>
    </row>
    <row r="18" spans="1:10">
      <c r="A18" s="121"/>
      <c r="B18" s="44" t="s">
        <v>11</v>
      </c>
      <c r="D18" s="35"/>
      <c r="E18" s="35"/>
      <c r="F18" s="35"/>
      <c r="G18" s="35"/>
      <c r="H18" s="35"/>
      <c r="I18" s="35"/>
      <c r="J18" s="45"/>
    </row>
    <row r="19" spans="1:10">
      <c r="A19" s="121"/>
      <c r="B19" s="28" t="s">
        <v>30</v>
      </c>
      <c r="C19" s="49" t="e">
        <f>'ŠKODA SUPERB'!#REF!</f>
        <v>#REF!</v>
      </c>
      <c r="D19" s="21" t="e">
        <f>C19*5%</f>
        <v>#REF!</v>
      </c>
      <c r="E19" s="39" t="e">
        <f>C19-D19</f>
        <v>#REF!</v>
      </c>
      <c r="F19" s="40" t="e">
        <f>E19*1.65%</f>
        <v>#REF!</v>
      </c>
      <c r="G19" s="29">
        <v>1000</v>
      </c>
      <c r="H19" s="40" t="e">
        <f>F19+G19</f>
        <v>#REF!</v>
      </c>
      <c r="I19" s="40" t="e">
        <f>H19*18%</f>
        <v>#REF!</v>
      </c>
      <c r="J19" s="42" t="e">
        <f>H19+I19</f>
        <v>#REF!</v>
      </c>
    </row>
    <row r="20" spans="1:10">
      <c r="A20" s="121"/>
      <c r="B20" s="28" t="s">
        <v>28</v>
      </c>
      <c r="C20" s="50" t="e">
        <f>'ŠKODA SUPERB'!#REF!</f>
        <v>#REF!</v>
      </c>
      <c r="D20" s="36" t="e">
        <f>C20*5%</f>
        <v>#REF!</v>
      </c>
      <c r="E20" s="37" t="e">
        <f>C20-D20</f>
        <v>#REF!</v>
      </c>
      <c r="F20" s="40" t="e">
        <f>E20*1.65%</f>
        <v>#REF!</v>
      </c>
      <c r="G20" s="29">
        <v>1000</v>
      </c>
      <c r="H20" s="38" t="e">
        <f>F20+G20</f>
        <v>#REF!</v>
      </c>
      <c r="I20" s="40" t="e">
        <f>H20*18%</f>
        <v>#REF!</v>
      </c>
      <c r="J20" s="43" t="e">
        <f>H20+I20</f>
        <v>#REF!</v>
      </c>
    </row>
    <row r="21" spans="1:10">
      <c r="A21" s="121"/>
      <c r="B21" s="28" t="s">
        <v>33</v>
      </c>
      <c r="C21" s="49" t="e">
        <f>'ŠKODA SUPERB'!#REF!</f>
        <v>#REF!</v>
      </c>
      <c r="D21" s="36" t="e">
        <f>C21*5%</f>
        <v>#REF!</v>
      </c>
      <c r="E21" s="37" t="e">
        <f>C21-D21</f>
        <v>#REF!</v>
      </c>
      <c r="F21" s="40" t="e">
        <f>E21*1.65%</f>
        <v>#REF!</v>
      </c>
      <c r="G21" s="29">
        <v>1000</v>
      </c>
      <c r="H21" s="38" t="e">
        <f>F21+G21</f>
        <v>#REF!</v>
      </c>
      <c r="I21" s="40" t="e">
        <f>H21*18%</f>
        <v>#REF!</v>
      </c>
      <c r="J21" s="43" t="e">
        <f>H21+I21</f>
        <v>#REF!</v>
      </c>
    </row>
  </sheetData>
  <sheetProtection password="CF64" sheet="1"/>
  <mergeCells count="2">
    <mergeCell ref="A3:A10"/>
    <mergeCell ref="A13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5" sqref="I5"/>
    </sheetView>
  </sheetViews>
  <sheetFormatPr defaultRowHeight="15"/>
  <cols>
    <col min="1" max="1" width="9.140625" style="24"/>
    <col min="2" max="2" width="29.5703125" style="24" customWidth="1"/>
    <col min="3" max="3" width="13.42578125" style="24" bestFit="1" customWidth="1"/>
    <col min="4" max="4" width="9.140625" style="24"/>
    <col min="5" max="5" width="10.5703125" style="24" bestFit="1" customWidth="1"/>
    <col min="6" max="6" width="9.28515625" style="24" customWidth="1"/>
    <col min="7" max="7" width="15.5703125" style="24" customWidth="1"/>
    <col min="8" max="16384" width="9.140625" style="24"/>
  </cols>
  <sheetData>
    <row r="1" spans="1:9" ht="15.75" thickBot="1">
      <c r="A1" s="22"/>
      <c r="B1" s="23" t="s">
        <v>0</v>
      </c>
    </row>
    <row r="2" spans="1:9">
      <c r="A2" s="25"/>
      <c r="B2" s="26"/>
      <c r="C2" s="20" t="s">
        <v>12</v>
      </c>
      <c r="D2" s="19" t="s">
        <v>26</v>
      </c>
      <c r="E2" s="48">
        <v>0.02</v>
      </c>
      <c r="F2" s="19" t="s">
        <v>27</v>
      </c>
      <c r="G2" s="19" t="s">
        <v>21</v>
      </c>
    </row>
    <row r="3" spans="1:9">
      <c r="A3" s="118" t="s">
        <v>2</v>
      </c>
      <c r="B3" s="27" t="s">
        <v>5</v>
      </c>
      <c r="C3" s="34"/>
      <c r="D3" s="34"/>
      <c r="E3" s="34"/>
    </row>
    <row r="4" spans="1:9">
      <c r="A4" s="122"/>
      <c r="B4" s="28" t="s">
        <v>29</v>
      </c>
      <c r="C4" s="49" t="e">
        <f>'ŠKODA SUPERB'!#REF!</f>
        <v>#REF!</v>
      </c>
      <c r="D4" s="21" t="e">
        <f>C4*11%</f>
        <v>#REF!</v>
      </c>
      <c r="E4" s="39" t="e">
        <f>D4*2%</f>
        <v>#REF!</v>
      </c>
      <c r="F4" s="29">
        <f>200+200+50+1500+600</f>
        <v>2550</v>
      </c>
      <c r="G4" s="42" t="e">
        <f>D4+E4+F4</f>
        <v>#REF!</v>
      </c>
    </row>
    <row r="5" spans="1:9">
      <c r="A5" s="122"/>
      <c r="B5" s="31" t="s">
        <v>30</v>
      </c>
      <c r="C5" s="49" t="e">
        <f>'ŠKODA SUPERB'!#REF!</f>
        <v>#REF!</v>
      </c>
      <c r="D5" s="21" t="e">
        <f>C5*11%</f>
        <v>#REF!</v>
      </c>
      <c r="E5" s="39" t="e">
        <f>D5*2%</f>
        <v>#REF!</v>
      </c>
      <c r="F5" s="29">
        <f>200+200+50+1500+600</f>
        <v>2550</v>
      </c>
      <c r="G5" s="42" t="e">
        <f>D5+E5+F5</f>
        <v>#REF!</v>
      </c>
    </row>
    <row r="6" spans="1:9">
      <c r="A6" s="122"/>
      <c r="B6" s="28" t="s">
        <v>28</v>
      </c>
      <c r="C6" s="49" t="e">
        <f>'ŠKODA SUPERB'!#REF!</f>
        <v>#REF!</v>
      </c>
      <c r="D6" s="21" t="e">
        <f>C6*12%</f>
        <v>#REF!</v>
      </c>
      <c r="E6" s="39" t="e">
        <f>D6*2%</f>
        <v>#REF!</v>
      </c>
      <c r="F6" s="29">
        <f>200+200+50+1500+600</f>
        <v>2550</v>
      </c>
      <c r="G6" s="42" t="e">
        <f>D6+E6+F6</f>
        <v>#REF!</v>
      </c>
    </row>
    <row r="7" spans="1:9">
      <c r="A7" s="122"/>
      <c r="B7" s="28" t="s">
        <v>33</v>
      </c>
      <c r="C7" s="49" t="e">
        <f>'ŠKODA SUPERB'!#REF!</f>
        <v>#REF!</v>
      </c>
      <c r="D7" s="21" t="e">
        <f>C7*12%</f>
        <v>#REF!</v>
      </c>
      <c r="E7" s="39" t="e">
        <f>D7*2%</f>
        <v>#REF!</v>
      </c>
      <c r="F7" s="29">
        <f>200+200+50+1500+600</f>
        <v>2550</v>
      </c>
      <c r="G7" s="42" t="e">
        <f>D7+E7+F7</f>
        <v>#REF!</v>
      </c>
    </row>
    <row r="8" spans="1:9">
      <c r="A8" s="122"/>
      <c r="B8" s="44" t="s">
        <v>6</v>
      </c>
      <c r="D8" s="35"/>
      <c r="E8" s="35"/>
      <c r="F8" s="35"/>
      <c r="G8" s="35"/>
    </row>
    <row r="9" spans="1:9">
      <c r="A9" s="122"/>
      <c r="B9" s="31" t="s">
        <v>30</v>
      </c>
      <c r="C9" s="49" t="e">
        <f>'ŠKODA SUPERB'!#REF!</f>
        <v>#REF!</v>
      </c>
      <c r="D9" s="21" t="e">
        <f>C9*12%</f>
        <v>#REF!</v>
      </c>
      <c r="E9" s="39" t="e">
        <f>D9*2%</f>
        <v>#REF!</v>
      </c>
      <c r="F9" s="29">
        <f>200+200+50+1500+600</f>
        <v>2550</v>
      </c>
      <c r="G9" s="42" t="e">
        <f>D9+E9+F9</f>
        <v>#REF!</v>
      </c>
    </row>
    <row r="10" spans="1:9">
      <c r="A10" s="122"/>
      <c r="B10" s="28" t="s">
        <v>28</v>
      </c>
      <c r="C10" s="49" t="e">
        <f>'ŠKODA SUPERB'!#REF!</f>
        <v>#REF!</v>
      </c>
      <c r="D10" s="21" t="e">
        <f>C10*12%</f>
        <v>#REF!</v>
      </c>
      <c r="E10" s="39" t="e">
        <f>D10*2%</f>
        <v>#REF!</v>
      </c>
      <c r="F10" s="29">
        <f>200+200+50+1500+600</f>
        <v>2550</v>
      </c>
      <c r="G10" s="42" t="e">
        <f>D10+E10+F10</f>
        <v>#REF!</v>
      </c>
      <c r="I10" t="s">
        <v>13</v>
      </c>
    </row>
    <row r="11" spans="1:9">
      <c r="A11" s="51"/>
      <c r="B11" s="28" t="s">
        <v>33</v>
      </c>
      <c r="C11" s="49" t="e">
        <f>'ŠKODA SUPERB'!#REF!</f>
        <v>#REF!</v>
      </c>
      <c r="D11" s="21" t="e">
        <f>C11*12%</f>
        <v>#REF!</v>
      </c>
      <c r="E11" s="39" t="e">
        <f>D11*2%</f>
        <v>#REF!</v>
      </c>
      <c r="F11" s="29">
        <f>200+200+50+1500+600</f>
        <v>2550</v>
      </c>
      <c r="G11" s="42" t="e">
        <f>D11+E11+F11</f>
        <v>#REF!</v>
      </c>
    </row>
    <row r="12" spans="1:9">
      <c r="A12" s="31"/>
      <c r="B12" s="31"/>
      <c r="D12" s="35"/>
      <c r="E12" s="35"/>
      <c r="F12" s="35"/>
      <c r="G12" s="35"/>
    </row>
    <row r="13" spans="1:9" ht="15" customHeight="1">
      <c r="A13" s="120" t="s">
        <v>3</v>
      </c>
      <c r="B13" s="46" t="s">
        <v>7</v>
      </c>
      <c r="D13" s="35"/>
      <c r="E13" s="35"/>
      <c r="F13" s="35"/>
      <c r="G13" s="35"/>
    </row>
    <row r="14" spans="1:9">
      <c r="A14" s="121"/>
      <c r="B14" s="28" t="s">
        <v>29</v>
      </c>
      <c r="C14" s="49" t="e">
        <f>'ŠKODA SUPERB'!#REF!</f>
        <v>#REF!</v>
      </c>
      <c r="D14" s="21" t="e">
        <f>C14*13%</f>
        <v>#REF!</v>
      </c>
      <c r="E14" s="39" t="e">
        <f>D14*2%</f>
        <v>#REF!</v>
      </c>
      <c r="F14" s="29">
        <f>200+200+50+1500+600</f>
        <v>2550</v>
      </c>
      <c r="G14" s="42" t="e">
        <f>D14+E14+F14</f>
        <v>#REF!</v>
      </c>
    </row>
    <row r="15" spans="1:9">
      <c r="A15" s="121"/>
      <c r="B15" s="31" t="s">
        <v>30</v>
      </c>
      <c r="C15" s="49" t="e">
        <f>'ŠKODA SUPERB'!#REF!</f>
        <v>#REF!</v>
      </c>
      <c r="D15" s="21" t="e">
        <f>C15*14%</f>
        <v>#REF!</v>
      </c>
      <c r="E15" s="39" t="e">
        <f>D15*2%</f>
        <v>#REF!</v>
      </c>
      <c r="F15" s="29">
        <f>200+200+50+1500+600</f>
        <v>2550</v>
      </c>
      <c r="G15" s="42" t="e">
        <f>D15+E15+F15</f>
        <v>#REF!</v>
      </c>
    </row>
    <row r="16" spans="1:9">
      <c r="A16" s="121"/>
      <c r="B16" s="28" t="s">
        <v>28</v>
      </c>
      <c r="C16" s="49" t="e">
        <f>'ŠKODA SUPERB'!#REF!</f>
        <v>#REF!</v>
      </c>
      <c r="D16" s="21" t="e">
        <f>C16*14%</f>
        <v>#REF!</v>
      </c>
      <c r="E16" s="39" t="e">
        <f>D16*2%</f>
        <v>#REF!</v>
      </c>
      <c r="F16" s="29">
        <f>200+200+50+1500+600</f>
        <v>2550</v>
      </c>
      <c r="G16" s="42" t="e">
        <f>D16+E16+F16</f>
        <v>#REF!</v>
      </c>
    </row>
    <row r="17" spans="1:7">
      <c r="A17" s="121"/>
      <c r="B17" s="28" t="s">
        <v>32</v>
      </c>
      <c r="C17" s="49" t="e">
        <f>'ŠKODA SUPERB'!#REF!</f>
        <v>#REF!</v>
      </c>
      <c r="D17" s="21" t="e">
        <f>C17*14%</f>
        <v>#REF!</v>
      </c>
      <c r="E17" s="39" t="e">
        <f>D17*2%</f>
        <v>#REF!</v>
      </c>
      <c r="F17" s="29">
        <f>200+200+50+1500+600</f>
        <v>2550</v>
      </c>
      <c r="G17" s="42" t="e">
        <f>D17+E17+F17</f>
        <v>#REF!</v>
      </c>
    </row>
    <row r="18" spans="1:7">
      <c r="A18" s="121"/>
      <c r="B18" s="44" t="s">
        <v>11</v>
      </c>
      <c r="D18" s="35"/>
      <c r="E18" s="35"/>
      <c r="F18" s="35"/>
      <c r="G18" s="35"/>
    </row>
    <row r="19" spans="1:7">
      <c r="A19" s="121"/>
      <c r="B19" s="28" t="s">
        <v>30</v>
      </c>
      <c r="C19" s="49" t="e">
        <f>'ŠKODA SUPERB'!#REF!</f>
        <v>#REF!</v>
      </c>
      <c r="D19" s="21" t="e">
        <f>C19*14%</f>
        <v>#REF!</v>
      </c>
      <c r="E19" s="39" t="e">
        <f>D19*2%</f>
        <v>#REF!</v>
      </c>
      <c r="F19" s="29">
        <f>200+200+50+1500+600</f>
        <v>2550</v>
      </c>
      <c r="G19" s="42" t="e">
        <f>D19+E19+F19</f>
        <v>#REF!</v>
      </c>
    </row>
    <row r="20" spans="1:7">
      <c r="A20" s="121"/>
      <c r="B20" s="28" t="s">
        <v>28</v>
      </c>
      <c r="C20" s="50" t="e">
        <f>'ŠKODA SUPERB'!#REF!</f>
        <v>#REF!</v>
      </c>
      <c r="D20" s="21" t="e">
        <f>C20*14%</f>
        <v>#REF!</v>
      </c>
      <c r="E20" s="39" t="e">
        <f>D20*2%</f>
        <v>#REF!</v>
      </c>
      <c r="F20" s="29">
        <f>200+200+50+1500+600</f>
        <v>2550</v>
      </c>
      <c r="G20" s="42" t="e">
        <f>D20+E20+F20</f>
        <v>#REF!</v>
      </c>
    </row>
    <row r="21" spans="1:7">
      <c r="A21" s="121"/>
      <c r="B21" s="28" t="s">
        <v>32</v>
      </c>
      <c r="C21" s="49" t="e">
        <f>'ŠKODA SUPERB'!#REF!</f>
        <v>#REF!</v>
      </c>
      <c r="D21" s="21" t="e">
        <f>C21*14%</f>
        <v>#REF!</v>
      </c>
      <c r="E21" s="39" t="e">
        <f>D21*2%</f>
        <v>#REF!</v>
      </c>
      <c r="F21" s="29">
        <f>200+200+50+1500+600</f>
        <v>2550</v>
      </c>
      <c r="G21" s="42" t="e">
        <f>D21+E21+F21</f>
        <v>#REF!</v>
      </c>
    </row>
    <row r="23" spans="1:7">
      <c r="A23" t="s">
        <v>13</v>
      </c>
      <c r="F23" t="s">
        <v>13</v>
      </c>
    </row>
    <row r="24" spans="1:7">
      <c r="A24" s="123" t="s">
        <v>57</v>
      </c>
      <c r="B24" s="123"/>
      <c r="C24" s="123"/>
      <c r="D24" s="123"/>
      <c r="E24" s="123"/>
      <c r="F24" s="123"/>
      <c r="G24" s="123"/>
    </row>
  </sheetData>
  <sheetProtection password="CF64" sheet="1"/>
  <mergeCells count="3">
    <mergeCell ref="A3:A10"/>
    <mergeCell ref="A13:A21"/>
    <mergeCell ref="A24:G2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7" workbookViewId="0">
      <selection activeCell="C30" sqref="C30"/>
    </sheetView>
  </sheetViews>
  <sheetFormatPr defaultRowHeight="15"/>
  <cols>
    <col min="1" max="1" width="9.140625" style="24"/>
    <col min="2" max="2" width="24" style="24" bestFit="1" customWidth="1"/>
    <col min="3" max="3" width="13.42578125" style="24" bestFit="1" customWidth="1"/>
    <col min="4" max="4" width="11.85546875" style="24" customWidth="1"/>
    <col min="5" max="5" width="14.42578125" style="24" customWidth="1"/>
    <col min="6" max="6" width="14" style="24" customWidth="1"/>
    <col min="7" max="7" width="14.7109375" style="24" customWidth="1"/>
    <col min="8" max="16384" width="9.140625" style="24"/>
  </cols>
  <sheetData>
    <row r="1" spans="1:9" ht="15.75" thickBot="1">
      <c r="A1" s="22"/>
      <c r="B1" s="23" t="s">
        <v>0</v>
      </c>
    </row>
    <row r="2" spans="1:9">
      <c r="A2" s="25"/>
      <c r="B2" s="26"/>
      <c r="C2" s="20" t="s">
        <v>12</v>
      </c>
      <c r="D2" s="19" t="s">
        <v>26</v>
      </c>
      <c r="E2" s="48">
        <v>0.02</v>
      </c>
      <c r="F2" s="19" t="s">
        <v>27</v>
      </c>
      <c r="G2" s="19" t="s">
        <v>21</v>
      </c>
    </row>
    <row r="3" spans="1:9" ht="15" customHeight="1">
      <c r="A3" s="118" t="s">
        <v>2</v>
      </c>
      <c r="B3" s="27" t="s">
        <v>5</v>
      </c>
      <c r="C3" s="34"/>
      <c r="D3" s="34"/>
      <c r="E3" s="34"/>
    </row>
    <row r="4" spans="1:9">
      <c r="A4" s="119"/>
      <c r="B4" s="28" t="s">
        <v>29</v>
      </c>
      <c r="C4" s="49" t="e">
        <f>'ŠKODA SUPERB'!#REF!</f>
        <v>#REF!</v>
      </c>
      <c r="D4" s="21" t="e">
        <f>C4*20%</f>
        <v>#REF!</v>
      </c>
      <c r="E4" s="39" t="e">
        <f>D4*2%</f>
        <v>#REF!</v>
      </c>
      <c r="F4" s="29">
        <f>200+200+50+1500+600</f>
        <v>2550</v>
      </c>
      <c r="G4" s="42" t="e">
        <f>D4+E4+F4</f>
        <v>#REF!</v>
      </c>
      <c r="I4" t="s">
        <v>13</v>
      </c>
    </row>
    <row r="5" spans="1:9">
      <c r="A5" s="119"/>
      <c r="B5" s="31" t="s">
        <v>30</v>
      </c>
      <c r="C5" s="49" t="e">
        <f>'ŠKODA SUPERB'!#REF!</f>
        <v>#REF!</v>
      </c>
      <c r="D5" s="21" t="e">
        <f>C5*20%</f>
        <v>#REF!</v>
      </c>
      <c r="E5" s="39" t="e">
        <f>D5*2%</f>
        <v>#REF!</v>
      </c>
      <c r="F5" s="29">
        <f>200+200+50+1500+600</f>
        <v>2550</v>
      </c>
      <c r="G5" s="42" t="e">
        <f>D5+E5+F5</f>
        <v>#REF!</v>
      </c>
    </row>
    <row r="6" spans="1:9">
      <c r="A6" s="119"/>
      <c r="B6" s="28" t="s">
        <v>31</v>
      </c>
      <c r="C6" s="49" t="e">
        <f>'ŠKODA SUPERB'!#REF!</f>
        <v>#REF!</v>
      </c>
      <c r="D6" s="21" t="e">
        <f>C6*20%</f>
        <v>#REF!</v>
      </c>
      <c r="E6" s="39" t="e">
        <f>D6*2%</f>
        <v>#REF!</v>
      </c>
      <c r="F6" s="29">
        <f>200+200+50+1500+600</f>
        <v>2550</v>
      </c>
      <c r="G6" s="42" t="e">
        <f>D6+E6+F6</f>
        <v>#REF!</v>
      </c>
    </row>
    <row r="7" spans="1:9">
      <c r="A7" s="119"/>
      <c r="B7" s="28" t="s">
        <v>36</v>
      </c>
      <c r="C7" s="49" t="e">
        <f>'ŠKODA SUPERB'!#REF!</f>
        <v>#REF!</v>
      </c>
      <c r="D7" s="21" t="e">
        <f>C7*20%</f>
        <v>#REF!</v>
      </c>
      <c r="E7" s="39" t="e">
        <f>D7*2%</f>
        <v>#REF!</v>
      </c>
      <c r="F7" s="29">
        <f>200+200+50+1500+600</f>
        <v>2550</v>
      </c>
      <c r="G7" s="42" t="e">
        <f>D7+E7+F7</f>
        <v>#REF!</v>
      </c>
    </row>
    <row r="8" spans="1:9">
      <c r="A8" s="119"/>
      <c r="B8" s="44" t="s">
        <v>6</v>
      </c>
      <c r="D8" s="35"/>
      <c r="E8" s="35"/>
      <c r="F8" s="35"/>
      <c r="G8" s="35"/>
    </row>
    <row r="9" spans="1:9">
      <c r="A9" s="119"/>
      <c r="B9" s="31" t="s">
        <v>30</v>
      </c>
      <c r="C9" s="49" t="e">
        <f>'ŠKODA SUPERB'!#REF!</f>
        <v>#REF!</v>
      </c>
      <c r="D9" s="21" t="e">
        <f>C9*20%</f>
        <v>#REF!</v>
      </c>
      <c r="E9" s="39" t="e">
        <f>D9*2%</f>
        <v>#REF!</v>
      </c>
      <c r="F9" s="29">
        <f>200+200+50+1500+600</f>
        <v>2550</v>
      </c>
      <c r="G9" s="42" t="e">
        <f>D9+E9+F9</f>
        <v>#REF!</v>
      </c>
    </row>
    <row r="10" spans="1:9">
      <c r="A10" s="119"/>
      <c r="B10" s="28" t="s">
        <v>28</v>
      </c>
      <c r="C10" s="49" t="e">
        <f>'ŠKODA SUPERB'!#REF!</f>
        <v>#REF!</v>
      </c>
      <c r="D10" s="21" t="e">
        <f>C10*20%</f>
        <v>#REF!</v>
      </c>
      <c r="E10" s="39" t="e">
        <f>D10*2%</f>
        <v>#REF!</v>
      </c>
      <c r="F10" s="29">
        <f>200+200+50+1500+600</f>
        <v>2550</v>
      </c>
      <c r="G10" s="42" t="e">
        <f>D10+E10+F10</f>
        <v>#REF!</v>
      </c>
    </row>
    <row r="11" spans="1:9">
      <c r="A11" s="51"/>
      <c r="B11" s="28" t="s">
        <v>36</v>
      </c>
      <c r="C11" s="49" t="e">
        <f>'ŠKODA SUPERB'!#REF!</f>
        <v>#REF!</v>
      </c>
      <c r="D11" s="21" t="e">
        <f>C11*20%</f>
        <v>#REF!</v>
      </c>
      <c r="E11" s="39" t="e">
        <f>D11*2%</f>
        <v>#REF!</v>
      </c>
      <c r="F11" s="29">
        <f>200+200+50+1500+600</f>
        <v>2550</v>
      </c>
      <c r="G11" s="42" t="e">
        <f>D11+E11+F11</f>
        <v>#REF!</v>
      </c>
    </row>
    <row r="12" spans="1:9">
      <c r="A12" s="31"/>
      <c r="B12" s="31"/>
      <c r="D12" s="35"/>
      <c r="E12" s="35"/>
      <c r="F12" s="35"/>
      <c r="G12" s="35"/>
    </row>
    <row r="13" spans="1:9" ht="15" customHeight="1">
      <c r="A13" s="120" t="s">
        <v>3</v>
      </c>
      <c r="B13" s="46" t="s">
        <v>7</v>
      </c>
      <c r="D13" s="35"/>
      <c r="E13" s="35"/>
      <c r="F13" s="35"/>
      <c r="G13" s="35"/>
    </row>
    <row r="14" spans="1:9">
      <c r="A14" s="121"/>
      <c r="B14" s="28" t="s">
        <v>29</v>
      </c>
      <c r="C14" s="49" t="e">
        <f>'ŠKODA SUPERB'!#REF!</f>
        <v>#REF!</v>
      </c>
      <c r="D14" s="21" t="e">
        <f>C14*20%</f>
        <v>#REF!</v>
      </c>
      <c r="E14" s="39" t="e">
        <f>D14*2%</f>
        <v>#REF!</v>
      </c>
      <c r="F14" s="29">
        <f>200+200+50+1500+600</f>
        <v>2550</v>
      </c>
      <c r="G14" s="42" t="e">
        <f>D14+E14+F14</f>
        <v>#REF!</v>
      </c>
    </row>
    <row r="15" spans="1:9">
      <c r="A15" s="121"/>
      <c r="B15" s="31" t="s">
        <v>8</v>
      </c>
      <c r="C15" s="49" t="e">
        <f>'ŠKODA SUPERB'!#REF!</f>
        <v>#REF!</v>
      </c>
      <c r="D15" s="21" t="e">
        <f>C15*20%</f>
        <v>#REF!</v>
      </c>
      <c r="E15" s="39" t="e">
        <f>D15*2%</f>
        <v>#REF!</v>
      </c>
      <c r="F15" s="29">
        <f>200+200+50+1500+600</f>
        <v>2550</v>
      </c>
      <c r="G15" s="42" t="e">
        <f>D15+E15+F15</f>
        <v>#REF!</v>
      </c>
    </row>
    <row r="16" spans="1:9">
      <c r="A16" s="121"/>
      <c r="B16" s="28" t="s">
        <v>28</v>
      </c>
      <c r="C16" s="49" t="e">
        <f>'ŠKODA SUPERB'!#REF!</f>
        <v>#REF!</v>
      </c>
      <c r="D16" s="21" t="e">
        <f>C16*20%</f>
        <v>#REF!</v>
      </c>
      <c r="E16" s="39" t="e">
        <f>D16*2%</f>
        <v>#REF!</v>
      </c>
      <c r="F16" s="29">
        <f>200+200+50+1500+600</f>
        <v>2550</v>
      </c>
      <c r="G16" s="42" t="e">
        <f>D16+E16+F16</f>
        <v>#REF!</v>
      </c>
    </row>
    <row r="17" spans="1:7">
      <c r="A17" s="121"/>
      <c r="B17" s="28" t="s">
        <v>32</v>
      </c>
      <c r="C17" s="49" t="e">
        <f>'ŠKODA SUPERB'!#REF!</f>
        <v>#REF!</v>
      </c>
      <c r="D17" s="21" t="e">
        <f>C17*20%</f>
        <v>#REF!</v>
      </c>
      <c r="E17" s="39" t="e">
        <f>D17*2%</f>
        <v>#REF!</v>
      </c>
      <c r="F17" s="29">
        <f>200+200+50+1500+600</f>
        <v>2550</v>
      </c>
      <c r="G17" s="42" t="e">
        <f>D17+E17+F17</f>
        <v>#REF!</v>
      </c>
    </row>
    <row r="18" spans="1:7">
      <c r="A18" s="121"/>
      <c r="B18" s="44" t="s">
        <v>11</v>
      </c>
      <c r="D18" s="35"/>
      <c r="E18" s="35"/>
      <c r="F18" s="35"/>
      <c r="G18" s="35"/>
    </row>
    <row r="19" spans="1:7">
      <c r="A19" s="121"/>
      <c r="B19" s="28" t="s">
        <v>30</v>
      </c>
      <c r="C19" s="49" t="e">
        <f>'ŠKODA SUPERB'!#REF!</f>
        <v>#REF!</v>
      </c>
      <c r="D19" s="21" t="e">
        <f>C19*20%</f>
        <v>#REF!</v>
      </c>
      <c r="E19" s="39" t="e">
        <f>D19*2%</f>
        <v>#REF!</v>
      </c>
      <c r="F19" s="29">
        <f>200+200+50+1500+600</f>
        <v>2550</v>
      </c>
      <c r="G19" s="42" t="e">
        <f>D19+E19+F19</f>
        <v>#REF!</v>
      </c>
    </row>
    <row r="20" spans="1:7">
      <c r="A20" s="121"/>
      <c r="B20" s="28" t="s">
        <v>28</v>
      </c>
      <c r="C20" s="50" t="e">
        <f>'ŠKODA SUPERB'!#REF!</f>
        <v>#REF!</v>
      </c>
      <c r="D20" s="21" t="e">
        <f>C20*20%</f>
        <v>#REF!</v>
      </c>
      <c r="E20" s="39" t="e">
        <f>D20*2%</f>
        <v>#REF!</v>
      </c>
      <c r="F20" s="29">
        <f>200+200+50+1500+600</f>
        <v>2550</v>
      </c>
      <c r="G20" s="42" t="e">
        <f>D20+E20+F20</f>
        <v>#REF!</v>
      </c>
    </row>
    <row r="21" spans="1:7">
      <c r="A21" s="121"/>
      <c r="B21" s="28" t="s">
        <v>32</v>
      </c>
      <c r="C21" s="49" t="e">
        <f>'ŠKODA SUPERB'!#REF!</f>
        <v>#REF!</v>
      </c>
      <c r="D21" s="21" t="e">
        <f>C21*20%</f>
        <v>#REF!</v>
      </c>
      <c r="E21" s="39" t="e">
        <f>D21*2%</f>
        <v>#REF!</v>
      </c>
      <c r="F21" s="29">
        <f>200+200+50+1500+600</f>
        <v>2550</v>
      </c>
      <c r="G21" s="42" t="e">
        <f>D21+E21+F21</f>
        <v>#REF!</v>
      </c>
    </row>
    <row r="24" spans="1:7">
      <c r="A24" s="123" t="s">
        <v>57</v>
      </c>
      <c r="B24" s="123"/>
      <c r="C24" s="123"/>
      <c r="D24" s="123"/>
      <c r="E24" s="123"/>
      <c r="F24" s="123"/>
      <c r="G24" s="123"/>
    </row>
  </sheetData>
  <sheetProtection password="CF64" sheet="1"/>
  <mergeCells count="3">
    <mergeCell ref="A3:A10"/>
    <mergeCell ref="A13:A21"/>
    <mergeCell ref="A24:G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P30"/>
  <sheetViews>
    <sheetView topLeftCell="A4" workbookViewId="0">
      <selection activeCell="H10" sqref="H10"/>
    </sheetView>
  </sheetViews>
  <sheetFormatPr defaultColWidth="10.28515625" defaultRowHeight="14.25"/>
  <cols>
    <col min="1" max="1" width="5.7109375" style="58" customWidth="1"/>
    <col min="2" max="2" width="31.140625" style="58" customWidth="1"/>
    <col min="3" max="3" width="13.42578125" style="58" customWidth="1"/>
    <col min="4" max="4" width="12.42578125" style="58" customWidth="1"/>
    <col min="5" max="5" width="11.5703125" style="58" customWidth="1"/>
    <col min="6" max="7" width="12.140625" style="58" customWidth="1"/>
    <col min="8" max="16384" width="10.28515625" style="58"/>
  </cols>
  <sheetData>
    <row r="1" spans="2:16">
      <c r="B1" s="58" t="s">
        <v>39</v>
      </c>
    </row>
    <row r="2" spans="2:16" ht="15">
      <c r="B2" s="59" t="s">
        <v>39</v>
      </c>
      <c r="C2" s="60">
        <v>0.48</v>
      </c>
      <c r="D2" s="60">
        <v>0.48</v>
      </c>
      <c r="E2" s="60">
        <v>0.48</v>
      </c>
      <c r="F2" s="60">
        <v>0.48</v>
      </c>
      <c r="G2" s="60">
        <v>0.48</v>
      </c>
    </row>
    <row r="3" spans="2:16">
      <c r="C3" s="61"/>
      <c r="D3" s="61"/>
      <c r="E3" s="61"/>
      <c r="F3" s="61"/>
      <c r="G3" s="61"/>
    </row>
    <row r="4" spans="2:16" ht="45">
      <c r="B4" s="62" t="s">
        <v>40</v>
      </c>
      <c r="C4" s="62" t="s">
        <v>41</v>
      </c>
      <c r="D4" s="62" t="s">
        <v>42</v>
      </c>
      <c r="E4" s="62" t="s">
        <v>43</v>
      </c>
      <c r="F4" s="62" t="s">
        <v>44</v>
      </c>
      <c r="G4" s="62" t="s">
        <v>45</v>
      </c>
    </row>
    <row r="5" spans="2:16">
      <c r="C5" s="63"/>
      <c r="D5" s="63"/>
      <c r="E5" s="63"/>
      <c r="F5" s="63"/>
      <c r="G5" s="63"/>
    </row>
    <row r="6" spans="2:16">
      <c r="B6" s="58" t="s">
        <v>34</v>
      </c>
      <c r="C6" s="64">
        <v>526229.05405405408</v>
      </c>
      <c r="D6" s="64">
        <v>583300</v>
      </c>
      <c r="E6" s="64">
        <v>667813.51351351349</v>
      </c>
      <c r="F6" s="64">
        <v>668650.29729729728</v>
      </c>
      <c r="G6" s="64">
        <v>748081.37837837858</v>
      </c>
      <c r="J6" s="65"/>
      <c r="K6" s="65"/>
      <c r="L6" s="65"/>
      <c r="M6" s="65"/>
      <c r="N6" s="65"/>
      <c r="O6" s="65"/>
      <c r="P6" s="65"/>
    </row>
    <row r="7" spans="2:16">
      <c r="B7" s="58" t="s">
        <v>46</v>
      </c>
      <c r="C7" s="64">
        <f>C6*C2</f>
        <v>252589.94594594595</v>
      </c>
      <c r="D7" s="64">
        <f>D6*D2</f>
        <v>279984</v>
      </c>
      <c r="E7" s="64">
        <f>E6*E2</f>
        <v>320550.48648648645</v>
      </c>
      <c r="F7" s="64">
        <f>F6*F2</f>
        <v>320952.14270270267</v>
      </c>
      <c r="G7" s="64">
        <f>G6*G2</f>
        <v>359079.06162162172</v>
      </c>
      <c r="J7" s="65"/>
      <c r="K7" s="65"/>
      <c r="L7" s="65"/>
      <c r="M7" s="65"/>
      <c r="N7" s="65"/>
      <c r="O7" s="65"/>
      <c r="P7" s="65"/>
    </row>
    <row r="8" spans="2:16" s="66" customFormat="1" ht="15">
      <c r="B8" s="67" t="s">
        <v>37</v>
      </c>
      <c r="C8" s="68">
        <f>SUM(C6:C7)</f>
        <v>778819</v>
      </c>
      <c r="D8" s="68">
        <f>SUM(D6:D7)</f>
        <v>863284</v>
      </c>
      <c r="E8" s="68">
        <f>SUM(E6:E7)</f>
        <v>988364</v>
      </c>
      <c r="F8" s="68">
        <f>SUM(F6:F7)</f>
        <v>989602.44</v>
      </c>
      <c r="G8" s="68">
        <f>SUM(G6:G7)</f>
        <v>1107160.4400000004</v>
      </c>
    </row>
    <row r="9" spans="2:16">
      <c r="B9" s="58" t="s">
        <v>23</v>
      </c>
      <c r="C9" s="64">
        <v>35900</v>
      </c>
      <c r="D9" s="64">
        <v>39900</v>
      </c>
      <c r="E9" s="64">
        <v>44700</v>
      </c>
      <c r="F9" s="64">
        <v>45600</v>
      </c>
      <c r="G9" s="64">
        <v>50000</v>
      </c>
    </row>
    <row r="10" spans="2:16">
      <c r="B10" s="58" t="s">
        <v>35</v>
      </c>
      <c r="C10" s="64">
        <v>0</v>
      </c>
      <c r="D10" s="64">
        <v>0</v>
      </c>
      <c r="E10" s="64">
        <v>0</v>
      </c>
      <c r="F10" s="64">
        <v>2797</v>
      </c>
      <c r="G10" s="64">
        <v>2797</v>
      </c>
    </row>
    <row r="11" spans="2:16">
      <c r="B11" s="58" t="s">
        <v>47</v>
      </c>
      <c r="C11" s="64">
        <f>(C6+C9+C10)*C2</f>
        <v>269821.94594594598</v>
      </c>
      <c r="D11" s="64">
        <f>(D6+D9+D10)*D2</f>
        <v>299136</v>
      </c>
      <c r="E11" s="64">
        <f>(E6+E9+E10)*E2</f>
        <v>342006.48648648645</v>
      </c>
      <c r="F11" s="64">
        <f>(F6+F9+F10)*F2</f>
        <v>344182.70270270266</v>
      </c>
      <c r="G11" s="64">
        <f>(G6+G9+G10)*G2</f>
        <v>384421.62162162171</v>
      </c>
    </row>
    <row r="12" spans="2:16" ht="15">
      <c r="B12" s="69" t="s">
        <v>48</v>
      </c>
      <c r="C12" s="70">
        <f>(C6+C9+C11+C10)</f>
        <v>831951</v>
      </c>
      <c r="D12" s="70">
        <f>(D6+D9+D11+D10)</f>
        <v>922336</v>
      </c>
      <c r="E12" s="70">
        <f>(E6+E9+E11+E10)</f>
        <v>1054520</v>
      </c>
      <c r="F12" s="70">
        <f>(F6+F9+F11+F10)</f>
        <v>1061230</v>
      </c>
      <c r="G12" s="70">
        <f>(G6+G9+G11+G10)</f>
        <v>1185300.0000000002</v>
      </c>
    </row>
    <row r="13" spans="2:16">
      <c r="C13" s="71"/>
      <c r="D13" s="71"/>
      <c r="E13" s="71"/>
      <c r="F13" s="71"/>
      <c r="G13" s="71"/>
    </row>
    <row r="14" spans="2:16">
      <c r="B14" s="58" t="s">
        <v>49</v>
      </c>
      <c r="C14" s="64">
        <v>848930.06993006996</v>
      </c>
      <c r="D14" s="64">
        <v>941158.90909090918</v>
      </c>
      <c r="E14" s="64">
        <v>1076040.7272727301</v>
      </c>
      <c r="F14" s="64">
        <v>1082887.7558042</v>
      </c>
      <c r="G14" s="64">
        <v>1209489.85370629</v>
      </c>
    </row>
    <row r="15" spans="2:16">
      <c r="B15" s="58" t="s">
        <v>50</v>
      </c>
      <c r="C15" s="72">
        <f>C12-C14</f>
        <v>-16979.069930069963</v>
      </c>
      <c r="D15" s="72">
        <f>D12-D14</f>
        <v>-18822.909090909176</v>
      </c>
      <c r="E15" s="72">
        <f>E12-E14</f>
        <v>-21520.727272730088</v>
      </c>
      <c r="F15" s="72">
        <f>F12-F14</f>
        <v>-21657.755804199958</v>
      </c>
      <c r="G15" s="72">
        <f>G12-G14</f>
        <v>-24189.853706289781</v>
      </c>
    </row>
    <row r="17" spans="2:16">
      <c r="C17" s="60">
        <v>0.45</v>
      </c>
      <c r="D17" s="60">
        <v>0.45</v>
      </c>
      <c r="E17" s="60">
        <v>0.45</v>
      </c>
      <c r="F17" s="60">
        <v>0.45</v>
      </c>
      <c r="G17" s="60">
        <v>0.45</v>
      </c>
    </row>
    <row r="18" spans="2:16">
      <c r="C18" s="61"/>
      <c r="D18" s="61"/>
      <c r="E18" s="61"/>
      <c r="F18" s="61"/>
      <c r="G18" s="61"/>
    </row>
    <row r="19" spans="2:16" ht="45">
      <c r="B19" s="62" t="s">
        <v>40</v>
      </c>
      <c r="C19" s="62" t="s">
        <v>51</v>
      </c>
      <c r="D19" s="62" t="s">
        <v>52</v>
      </c>
      <c r="E19" s="62" t="s">
        <v>53</v>
      </c>
      <c r="F19" s="62" t="s">
        <v>54</v>
      </c>
      <c r="G19" s="62" t="s">
        <v>55</v>
      </c>
    </row>
    <row r="20" spans="2:16">
      <c r="C20" s="63"/>
      <c r="D20" s="63"/>
      <c r="E20" s="63"/>
      <c r="F20" s="63"/>
      <c r="G20" s="63"/>
    </row>
    <row r="21" spans="2:16">
      <c r="B21" s="58" t="s">
        <v>34</v>
      </c>
      <c r="C21" s="64">
        <v>632248.96551724139</v>
      </c>
      <c r="D21" s="64">
        <v>692140</v>
      </c>
      <c r="E21" s="64">
        <v>772818.62068965519</v>
      </c>
      <c r="F21" s="64">
        <v>800546.44827586203</v>
      </c>
      <c r="G21" s="64">
        <v>874043.68965517241</v>
      </c>
      <c r="J21" s="65"/>
      <c r="K21" s="65"/>
      <c r="L21" s="65"/>
      <c r="M21" s="65"/>
      <c r="N21" s="65"/>
      <c r="O21" s="65"/>
      <c r="P21" s="65"/>
    </row>
    <row r="22" spans="2:16">
      <c r="B22" s="58" t="s">
        <v>46</v>
      </c>
      <c r="C22" s="64">
        <f>C21*C17</f>
        <v>284512.03448275861</v>
      </c>
      <c r="D22" s="64">
        <f>D21*D17</f>
        <v>311463</v>
      </c>
      <c r="E22" s="64">
        <f>E21*E17</f>
        <v>347768.37931034487</v>
      </c>
      <c r="F22" s="64">
        <f>F21*F17</f>
        <v>360245.90172413795</v>
      </c>
      <c r="G22" s="64">
        <f>G21*G17</f>
        <v>393319.66034482757</v>
      </c>
      <c r="J22" s="65"/>
      <c r="K22" s="65"/>
      <c r="L22" s="65"/>
      <c r="M22" s="65"/>
      <c r="N22" s="65"/>
      <c r="O22" s="65"/>
      <c r="P22" s="65"/>
    </row>
    <row r="23" spans="2:16" s="66" customFormat="1" ht="15">
      <c r="B23" s="67" t="s">
        <v>37</v>
      </c>
      <c r="C23" s="68">
        <f>SUM(C21:C22)</f>
        <v>916761</v>
      </c>
      <c r="D23" s="68">
        <f>SUM(D21:D22)</f>
        <v>1003603</v>
      </c>
      <c r="E23" s="68">
        <f>SUM(E21:E22)</f>
        <v>1120587</v>
      </c>
      <c r="F23" s="68">
        <f>SUM(F21:F22)</f>
        <v>1160792.3500000001</v>
      </c>
      <c r="G23" s="68">
        <f>SUM(G21:G22)</f>
        <v>1267363.3500000001</v>
      </c>
    </row>
    <row r="24" spans="2:16">
      <c r="B24" s="58" t="s">
        <v>23</v>
      </c>
      <c r="C24" s="64">
        <v>42300</v>
      </c>
      <c r="D24" s="64">
        <v>46500</v>
      </c>
      <c r="E24" s="64">
        <v>51900</v>
      </c>
      <c r="F24" s="64">
        <v>53700</v>
      </c>
      <c r="G24" s="64">
        <v>58800</v>
      </c>
    </row>
    <row r="25" spans="2:16">
      <c r="B25" s="58" t="s">
        <v>35</v>
      </c>
      <c r="C25" s="64">
        <v>0</v>
      </c>
      <c r="D25" s="64">
        <v>0</v>
      </c>
      <c r="E25" s="64">
        <v>0</v>
      </c>
      <c r="F25" s="64">
        <v>2797</v>
      </c>
      <c r="G25" s="64">
        <v>2797</v>
      </c>
    </row>
    <row r="26" spans="2:16">
      <c r="B26" s="58" t="s">
        <v>47</v>
      </c>
      <c r="C26" s="64">
        <f>(C21+C24+C25)*C17</f>
        <v>303547.03448275861</v>
      </c>
      <c r="D26" s="64">
        <f>(D21+D24+D25)*D17</f>
        <v>332388</v>
      </c>
      <c r="E26" s="64">
        <f>(E21+E24+E25)*E17</f>
        <v>371123.37931034487</v>
      </c>
      <c r="F26" s="64">
        <f>(F21+F24+F25)*F17</f>
        <v>385669.55172413791</v>
      </c>
      <c r="G26" s="64">
        <f>(G21+G24+G25)*G17</f>
        <v>421038.31034482759</v>
      </c>
    </row>
    <row r="27" spans="2:16" ht="15">
      <c r="B27" s="69" t="s">
        <v>48</v>
      </c>
      <c r="C27" s="70">
        <f>(C21+C24+C26+C25)</f>
        <v>978096</v>
      </c>
      <c r="D27" s="70">
        <f>(D21+D24+D26+D25)</f>
        <v>1071028</v>
      </c>
      <c r="E27" s="70">
        <f>(E21+E24+E26+E25)</f>
        <v>1195842</v>
      </c>
      <c r="F27" s="70">
        <f>(F21+F24+F26+F25)</f>
        <v>1242713</v>
      </c>
      <c r="G27" s="70">
        <f>(G21+G24+G26+G25)</f>
        <v>1356679</v>
      </c>
    </row>
    <row r="28" spans="2:16">
      <c r="C28" s="71"/>
      <c r="D28" s="71"/>
      <c r="E28" s="71"/>
      <c r="F28" s="71"/>
      <c r="G28" s="71"/>
    </row>
    <row r="29" spans="2:16">
      <c r="B29" s="58" t="s">
        <v>49</v>
      </c>
      <c r="C29" s="64">
        <v>971297.20279720298</v>
      </c>
      <c r="D29" s="64">
        <v>1063583.1118881099</v>
      </c>
      <c r="E29" s="64">
        <v>1187529.7202797199</v>
      </c>
      <c r="F29" s="64">
        <v>1234074.42622378</v>
      </c>
      <c r="G29" s="64">
        <v>1347248.4472028001</v>
      </c>
    </row>
    <row r="30" spans="2:16">
      <c r="B30" s="58" t="s">
        <v>50</v>
      </c>
      <c r="C30" s="72">
        <f>C27-C29</f>
        <v>6798.7972027970245</v>
      </c>
      <c r="D30" s="72">
        <f>D27-D29</f>
        <v>7444.8881118900608</v>
      </c>
      <c r="E30" s="72">
        <f>E27-E29</f>
        <v>8312.2797202800866</v>
      </c>
      <c r="F30" s="72">
        <f>F27-F29</f>
        <v>8638.5737762199715</v>
      </c>
      <c r="G30" s="72">
        <f>G27-G29</f>
        <v>9430.5527971999254</v>
      </c>
    </row>
  </sheetData>
  <sheetProtection password="CF6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ŠKODA SUPERB</vt:lpstr>
      <vt:lpstr>Insurance</vt:lpstr>
      <vt:lpstr>0 Depr</vt:lpstr>
      <vt:lpstr>Rto Indu</vt:lpstr>
      <vt:lpstr>Rto Corp</vt:lpstr>
      <vt:lpstr>SAIPL</vt:lpstr>
      <vt:lpstr>'ŠKODA SUPERB'!Print_Area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Madhulika</dc:creator>
  <cp:lastModifiedBy>91988</cp:lastModifiedBy>
  <cp:lastPrinted>2020-06-01T13:57:17Z</cp:lastPrinted>
  <dcterms:created xsi:type="dcterms:W3CDTF">2006-09-16T00:00:00Z</dcterms:created>
  <dcterms:modified xsi:type="dcterms:W3CDTF">2020-06-01T13:57:40Z</dcterms:modified>
</cp:coreProperties>
</file>